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8760" activeTab="9"/>
  </bookViews>
  <sheets>
    <sheet name="57" sheetId="1" r:id="rId1"/>
    <sheet name="61" sheetId="2" r:id="rId2"/>
    <sheet name="65" sheetId="3" r:id="rId3"/>
    <sheet name="70" sheetId="4" r:id="rId4"/>
    <sheet name="74" sheetId="5" r:id="rId5"/>
    <sheet name="79" sheetId="6" r:id="rId6"/>
    <sheet name="86" sheetId="7" r:id="rId7"/>
    <sheet name="92" sheetId="8" r:id="rId8"/>
    <sheet name="97" sheetId="9" r:id="rId9"/>
    <sheet name="125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xlnm._FilterDatabase" localSheetId="9" hidden="1">'125'!$H$8:$S$22</definedName>
    <definedName name="_xlnm._FilterDatabase" localSheetId="8" hidden="1">'97'!$E$8:$T$41</definedName>
    <definedName name="all" localSheetId="9">'[11]протокол'!$B$8:$N$71</definedName>
    <definedName name="all" localSheetId="1">'[3]протокол'!$B$8:$N$71</definedName>
    <definedName name="all" localSheetId="2">'[4]протокол'!$B$8:$N$71</definedName>
    <definedName name="all" localSheetId="3">'[5]протокол'!$B$8:$N$71</definedName>
    <definedName name="all" localSheetId="4">'[6]протокол'!$B$8:$N$71</definedName>
    <definedName name="all" localSheetId="5">'[7]протокол'!$B$8:$N$71</definedName>
    <definedName name="all" localSheetId="6">'[8]протокол'!$B$8:$N$71</definedName>
    <definedName name="all" localSheetId="7">'[9]протокол'!$B$8:$N$71</definedName>
    <definedName name="all" localSheetId="8">'[10]протокол'!$B$8:$N$71</definedName>
    <definedName name="all">'[1]протокол'!$B$8:$N$71</definedName>
    <definedName name="medal" localSheetId="6">'86'!$AC$45:$AE$50</definedName>
    <definedName name="medal" localSheetId="7">'92'!$AC$45:$AE$50</definedName>
    <definedName name="medal">'57'!$AC$45:$AE$50</definedName>
    <definedName name="_xlnm.Print_Titles" localSheetId="9">'125'!$4:$8</definedName>
    <definedName name="_xlnm.Print_Titles" localSheetId="8">'97'!$4:$8</definedName>
    <definedName name="_xlnm.Print_Area" localSheetId="1">'61'!$A$1:$AL$91</definedName>
    <definedName name="_xlnm.Print_Area" localSheetId="2">'65'!$A$1:$AL$91</definedName>
    <definedName name="_xlnm.Print_Area" localSheetId="3">'70'!$A$1:$AL$91</definedName>
    <definedName name="_xlnm.Print_Area" localSheetId="4">'74'!$A$1:$AL$91</definedName>
    <definedName name="_xlnm.Print_Area" localSheetId="5">'79'!$A$1:$AL$91</definedName>
  </definedNames>
  <calcPr fullCalcOnLoad="1"/>
</workbook>
</file>

<file path=xl/sharedStrings.xml><?xml version="1.0" encoding="utf-8"?>
<sst xmlns="http://schemas.openxmlformats.org/spreadsheetml/2006/main" count="1185" uniqueCount="49">
  <si>
    <t xml:space="preserve">ПРОТОКОЛ ХОДУ </t>
  </si>
  <si>
    <t>КВАЛІФІКАЦІЯ</t>
  </si>
  <si>
    <t>1/4 фіналу</t>
  </si>
  <si>
    <t>1/2 фіналу</t>
  </si>
  <si>
    <t>Фінал</t>
  </si>
  <si>
    <t>Р1</t>
  </si>
  <si>
    <t>Р2</t>
  </si>
  <si>
    <t>REPECHAGE</t>
  </si>
  <si>
    <t>КЛАСИФІКАЦІЯ</t>
  </si>
  <si>
    <t>REPECHAGE FINALIST 1</t>
  </si>
  <si>
    <t>REPECHAGE FINALIST 2</t>
  </si>
  <si>
    <t>1/8 фіналу</t>
  </si>
  <si>
    <t>№</t>
  </si>
  <si>
    <t xml:space="preserve"> 1/16</t>
  </si>
  <si>
    <t xml:space="preserve"> 1/8</t>
  </si>
  <si>
    <t xml:space="preserve"> 1/4</t>
  </si>
  <si>
    <t xml:space="preserve"> 1/2</t>
  </si>
  <si>
    <t>ВЗ0</t>
  </si>
  <si>
    <t>ВЗ1</t>
  </si>
  <si>
    <t>ВЗ2</t>
  </si>
  <si>
    <t>3м</t>
  </si>
  <si>
    <t>сума</t>
  </si>
  <si>
    <t>очки</t>
  </si>
  <si>
    <t>бали</t>
  </si>
  <si>
    <t>Вага</t>
  </si>
  <si>
    <t>№ жеребу</t>
  </si>
  <si>
    <t>Прізвище, ім`я</t>
  </si>
  <si>
    <t>Розряд</t>
  </si>
  <si>
    <t>ФСТ, Регіон</t>
  </si>
  <si>
    <t>Бали</t>
  </si>
  <si>
    <t>ПРОТОКОЛ ХОДУ ЗМАГАНЬ</t>
  </si>
  <si>
    <t>Раунди</t>
  </si>
  <si>
    <t>перемоги
Очки</t>
  </si>
  <si>
    <t>Місце</t>
  </si>
  <si>
    <t>Примітка</t>
  </si>
  <si>
    <t>1 коло</t>
  </si>
  <si>
    <t>2 коло</t>
  </si>
  <si>
    <t>3 коло</t>
  </si>
  <si>
    <t>4 коло</t>
  </si>
  <si>
    <t>5 коло</t>
  </si>
  <si>
    <t>Очки  бали</t>
  </si>
  <si>
    <t xml:space="preserve"> </t>
  </si>
  <si>
    <t>Перемоги 
Очки</t>
  </si>
  <si>
    <t>Місце в групі</t>
  </si>
  <si>
    <t>Група А</t>
  </si>
  <si>
    <t>В</t>
  </si>
  <si>
    <t>Група В</t>
  </si>
  <si>
    <t>ФІНАЛ</t>
  </si>
  <si>
    <t>За ІІІ місце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</si>
</sst>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0.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##&quot;кг&quot;"/>
    <numFmt numFmtId="186" formatCode="#&quot;кг &quot;"/>
    <numFmt numFmtId="187" formatCode="###&quot;пар&quot;"/>
    <numFmt numFmtId="188" formatCode="dd/mm/yy;@"/>
    <numFmt numFmtId="189" formatCode="###,&quot;кг&quot;"/>
    <numFmt numFmtId="190" formatCode="###&quot; кг&quot;"/>
    <numFmt numFmtId="191" formatCode="[$-FC19]d\ mmmm\ yyyy\ &quot;г.&quot;"/>
    <numFmt numFmtId="192" formatCode="[$-F800]dddd\,\ mmmm\ dd\,\ yyyy"/>
    <numFmt numFmtId="193" formatCode="#,##0\ _₽"/>
  </numFmts>
  <fonts count="50">
    <font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Cambria"/>
      <family val="1"/>
    </font>
    <font>
      <b/>
      <u val="single"/>
      <sz val="11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u val="single"/>
      <sz val="10"/>
      <name val="Cambria"/>
      <family val="1"/>
    </font>
    <font>
      <sz val="8.5"/>
      <name val="Cambria"/>
      <family val="1"/>
    </font>
    <font>
      <sz val="8"/>
      <name val="Cambria"/>
      <family val="1"/>
    </font>
    <font>
      <sz val="8"/>
      <name val="Tahoma"/>
      <family val="2"/>
    </font>
    <font>
      <sz val="11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9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vertical="top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185" fontId="24" fillId="0" borderId="10" xfId="0" applyNumberFormat="1" applyFont="1" applyBorder="1" applyAlignment="1">
      <alignment horizontal="center"/>
    </xf>
    <xf numFmtId="185" fontId="24" fillId="0" borderId="11" xfId="0" applyNumberFormat="1" applyFont="1" applyBorder="1" applyAlignment="1">
      <alignment horizontal="center"/>
    </xf>
    <xf numFmtId="185" fontId="24" fillId="0" borderId="12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0" fillId="0" borderId="0" xfId="0" applyAlignment="1">
      <alignment vertical="center"/>
    </xf>
    <xf numFmtId="0" fontId="0" fillId="0" borderId="28" xfId="0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22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/>
    </xf>
    <xf numFmtId="0" fontId="28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2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2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2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17" fontId="31" fillId="0" borderId="0" xfId="0" applyNumberFormat="1" applyFont="1" applyAlignment="1">
      <alignment horizontal="center" vertical="center"/>
    </xf>
    <xf numFmtId="0" fontId="31" fillId="4" borderId="0" xfId="0" applyFont="1" applyFill="1" applyAlignment="1">
      <alignment horizontal="center" vertical="center"/>
    </xf>
    <xf numFmtId="0" fontId="31" fillId="22" borderId="0" xfId="0" applyFont="1" applyFill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2" fillId="0" borderId="15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33" fillId="0" borderId="1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33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19" xfId="0" applyBorder="1" applyAlignment="1">
      <alignment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20" xfId="0" applyFont="1" applyBorder="1" applyAlignment="1">
      <alignment horizontal="center"/>
    </xf>
    <xf numFmtId="14" fontId="39" fillId="0" borderId="20" xfId="0" applyNumberFormat="1" applyFont="1" applyBorder="1" applyAlignment="1">
      <alignment/>
    </xf>
    <xf numFmtId="0" fontId="39" fillId="0" borderId="0" xfId="0" applyFont="1" applyAlignment="1">
      <alignment horizontal="right"/>
    </xf>
    <xf numFmtId="185" fontId="39" fillId="0" borderId="0" xfId="0" applyNumberFormat="1" applyFont="1" applyAlignment="1">
      <alignment horizontal="left"/>
    </xf>
    <xf numFmtId="0" fontId="40" fillId="0" borderId="20" xfId="0" applyFont="1" applyBorder="1" applyAlignment="1">
      <alignment horizontal="left"/>
    </xf>
    <xf numFmtId="0" fontId="39" fillId="0" borderId="20" xfId="0" applyFont="1" applyBorder="1" applyAlignment="1">
      <alignment horizontal="right"/>
    </xf>
    <xf numFmtId="14" fontId="38" fillId="0" borderId="14" xfId="0" applyNumberFormat="1" applyFont="1" applyBorder="1" applyAlignment="1">
      <alignment horizontal="center" vertical="center" textRotation="90"/>
    </xf>
    <xf numFmtId="0" fontId="38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textRotation="90" wrapText="1"/>
    </xf>
    <xf numFmtId="0" fontId="39" fillId="0" borderId="14" xfId="0" applyFont="1" applyBorder="1" applyAlignment="1">
      <alignment horizontal="center" vertical="center" textRotation="90"/>
    </xf>
    <xf numFmtId="0" fontId="39" fillId="0" borderId="14" xfId="0" applyFont="1" applyFill="1" applyBorder="1" applyAlignment="1">
      <alignment horizontal="center" vertical="center" textRotation="90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4" xfId="0" applyFont="1" applyBorder="1" applyAlignment="1">
      <alignment vertical="center" wrapText="1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top"/>
    </xf>
    <xf numFmtId="0" fontId="38" fillId="0" borderId="13" xfId="0" applyFont="1" applyBorder="1" applyAlignment="1">
      <alignment horizontal="center"/>
    </xf>
    <xf numFmtId="0" fontId="38" fillId="0" borderId="18" xfId="0" applyFont="1" applyBorder="1" applyAlignment="1">
      <alignment horizontal="left" vertical="center"/>
    </xf>
    <xf numFmtId="0" fontId="39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top"/>
    </xf>
    <xf numFmtId="0" fontId="38" fillId="0" borderId="18" xfId="0" applyFont="1" applyBorder="1" applyAlignment="1">
      <alignment horizontal="center"/>
    </xf>
    <xf numFmtId="0" fontId="39" fillId="0" borderId="13" xfId="0" applyFont="1" applyBorder="1" applyAlignment="1">
      <alignment horizontal="center" vertical="top"/>
    </xf>
    <xf numFmtId="0" fontId="39" fillId="0" borderId="13" xfId="0" applyFont="1" applyBorder="1" applyAlignment="1">
      <alignment horizontal="center"/>
    </xf>
    <xf numFmtId="0" fontId="39" fillId="0" borderId="18" xfId="0" applyFont="1" applyBorder="1" applyAlignment="1">
      <alignment horizontal="center" vertical="top"/>
    </xf>
    <xf numFmtId="0" fontId="39" fillId="0" borderId="18" xfId="0" applyFont="1" applyBorder="1" applyAlignment="1">
      <alignment horizontal="center"/>
    </xf>
    <xf numFmtId="0" fontId="38" fillId="0" borderId="13" xfId="0" applyFont="1" applyFill="1" applyBorder="1" applyAlignment="1">
      <alignment horizontal="left" vertical="center"/>
    </xf>
    <xf numFmtId="0" fontId="38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right" vertical="center"/>
    </xf>
    <xf numFmtId="0" fontId="39" fillId="0" borderId="13" xfId="0" applyFont="1" applyFill="1" applyBorder="1" applyAlignment="1">
      <alignment horizontal="center" vertical="center"/>
    </xf>
    <xf numFmtId="0" fontId="38" fillId="0" borderId="16" xfId="0" applyFont="1" applyBorder="1" applyAlignment="1">
      <alignment horizontal="center"/>
    </xf>
    <xf numFmtId="0" fontId="44" fillId="0" borderId="0" xfId="0" applyFont="1" applyAlignment="1">
      <alignment/>
    </xf>
    <xf numFmtId="0" fontId="39" fillId="0" borderId="0" xfId="0" applyFont="1" applyBorder="1" applyAlignment="1">
      <alignment horizontal="center"/>
    </xf>
    <xf numFmtId="185" fontId="39" fillId="0" borderId="20" xfId="0" applyNumberFormat="1" applyFont="1" applyBorder="1" applyAlignment="1">
      <alignment horizontal="center"/>
    </xf>
    <xf numFmtId="0" fontId="40" fillId="0" borderId="20" xfId="0" applyFont="1" applyBorder="1" applyAlignment="1">
      <alignment horizontal="right"/>
    </xf>
    <xf numFmtId="0" fontId="38" fillId="0" borderId="28" xfId="0" applyFont="1" applyBorder="1" applyAlignment="1">
      <alignment horizontal="center"/>
    </xf>
    <xf numFmtId="14" fontId="45" fillId="0" borderId="14" xfId="0" applyNumberFormat="1" applyFont="1" applyBorder="1" applyAlignment="1">
      <alignment horizontal="center" vertical="center" textRotation="90"/>
    </xf>
    <xf numFmtId="0" fontId="45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/>
    </xf>
    <xf numFmtId="0" fontId="47" fillId="0" borderId="14" xfId="0" applyFont="1" applyFill="1" applyBorder="1" applyAlignment="1">
      <alignment horizontal="center" vertical="center" textRotation="90"/>
    </xf>
    <xf numFmtId="0" fontId="45" fillId="0" borderId="13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textRotation="90"/>
    </xf>
    <xf numFmtId="0" fontId="38" fillId="0" borderId="1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" fontId="38" fillId="0" borderId="14" xfId="0" applyNumberFormat="1" applyFont="1" applyFill="1" applyBorder="1" applyAlignment="1">
      <alignment horizontal="center" vertical="center"/>
    </xf>
    <xf numFmtId="0" fontId="39" fillId="21" borderId="13" xfId="0" applyFont="1" applyFill="1" applyBorder="1" applyAlignment="1">
      <alignment horizontal="center" vertical="center"/>
    </xf>
    <xf numFmtId="1" fontId="38" fillId="21" borderId="14" xfId="0" applyNumberFormat="1" applyFont="1" applyFill="1" applyBorder="1" applyAlignment="1">
      <alignment horizontal="center" vertical="center"/>
    </xf>
    <xf numFmtId="1" fontId="38" fillId="0" borderId="14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top"/>
    </xf>
    <xf numFmtId="1" fontId="39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8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9" fillId="21" borderId="18" xfId="0" applyFont="1" applyFill="1" applyBorder="1" applyAlignment="1">
      <alignment horizontal="center" vertical="center"/>
    </xf>
    <xf numFmtId="1" fontId="38" fillId="0" borderId="18" xfId="0" applyNumberFormat="1" applyFont="1" applyBorder="1" applyAlignment="1">
      <alignment horizontal="center" vertical="top"/>
    </xf>
    <xf numFmtId="1" fontId="39" fillId="0" borderId="18" xfId="0" applyNumberFormat="1" applyFont="1" applyBorder="1" applyAlignment="1">
      <alignment horizontal="center"/>
    </xf>
    <xf numFmtId="0" fontId="38" fillId="0" borderId="24" xfId="0" applyFont="1" applyBorder="1" applyAlignment="1">
      <alignment horizontal="center" vertical="center" textRotation="90"/>
    </xf>
    <xf numFmtId="0" fontId="38" fillId="0" borderId="23" xfId="0" applyFont="1" applyBorder="1" applyAlignment="1">
      <alignment horizontal="center" vertical="center"/>
    </xf>
    <xf numFmtId="0" fontId="38" fillId="0" borderId="23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" fontId="38" fillId="0" borderId="24" xfId="0" applyNumberFormat="1" applyFont="1" applyFill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1" fontId="38" fillId="0" borderId="24" xfId="0" applyNumberFormat="1" applyFont="1" applyBorder="1" applyAlignment="1">
      <alignment horizontal="center" vertical="center"/>
    </xf>
    <xf numFmtId="1" fontId="38" fillId="0" borderId="24" xfId="0" applyNumberFormat="1" applyFont="1" applyBorder="1" applyAlignment="1">
      <alignment horizontal="center" vertical="top"/>
    </xf>
    <xf numFmtId="1" fontId="39" fillId="0" borderId="23" xfId="0" applyNumberFormat="1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18" xfId="0" applyFont="1" applyBorder="1" applyAlignment="1">
      <alignment horizontal="center" vertical="center" textRotation="90"/>
    </xf>
    <xf numFmtId="0" fontId="38" fillId="0" borderId="22" xfId="0" applyFont="1" applyBorder="1" applyAlignment="1">
      <alignment horizontal="left" vertical="center" wrapText="1"/>
    </xf>
    <xf numFmtId="0" fontId="38" fillId="0" borderId="32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/>
    </xf>
    <xf numFmtId="1" fontId="38" fillId="0" borderId="18" xfId="0" applyNumberFormat="1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top"/>
    </xf>
    <xf numFmtId="1" fontId="39" fillId="0" borderId="22" xfId="0" applyNumberFormat="1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0" xfId="0" applyFont="1" applyBorder="1" applyAlignment="1">
      <alignment/>
    </xf>
    <xf numFmtId="14" fontId="45" fillId="0" borderId="0" xfId="0" applyNumberFormat="1" applyFont="1" applyBorder="1" applyAlignment="1">
      <alignment vertical="center" textRotation="90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textRotation="90"/>
    </xf>
    <xf numFmtId="0" fontId="46" fillId="0" borderId="0" xfId="0" applyFont="1" applyFill="1" applyBorder="1" applyAlignment="1">
      <alignment vertical="center" textRotation="90"/>
    </xf>
    <xf numFmtId="0" fontId="45" fillId="0" borderId="0" xfId="0" applyFont="1" applyBorder="1" applyAlignment="1">
      <alignment vertical="center"/>
    </xf>
    <xf numFmtId="0" fontId="48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8" fillId="0" borderId="18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7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5" fillId="0" borderId="28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39" fillId="0" borderId="0" xfId="0" applyFont="1" applyBorder="1" applyAlignment="1">
      <alignment vertical="center" textRotation="90"/>
    </xf>
    <xf numFmtId="0" fontId="38" fillId="0" borderId="0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38" fillId="0" borderId="21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6" fillId="0" borderId="21" xfId="0" applyFont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top"/>
    </xf>
    <xf numFmtId="0" fontId="39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 horizontal="center"/>
    </xf>
    <xf numFmtId="0" fontId="46" fillId="0" borderId="17" xfId="0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38" fillId="0" borderId="0" xfId="0" applyFont="1" applyBorder="1" applyAlignment="1">
      <alignment/>
    </xf>
    <xf numFmtId="0" fontId="38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5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9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1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82;&#108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6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6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7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7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7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8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6;&#1090;&#1086;&#1082;&#1086;&#1083;_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57</v>
          </cell>
        </row>
        <row r="2">
          <cell r="B2" t="str">
            <v>ЧОЛОВІКИ</v>
          </cell>
        </row>
        <row r="17">
          <cell r="K17">
            <v>14</v>
          </cell>
        </row>
        <row r="18">
          <cell r="K18">
            <v>12</v>
          </cell>
        </row>
        <row r="19">
          <cell r="K19">
            <v>2</v>
          </cell>
        </row>
        <row r="20">
          <cell r="K20">
            <v>3</v>
          </cell>
        </row>
        <row r="21">
          <cell r="K21">
            <v>11</v>
          </cell>
        </row>
        <row r="22">
          <cell r="K22">
            <v>1</v>
          </cell>
        </row>
        <row r="23">
          <cell r="K23">
            <v>8</v>
          </cell>
        </row>
        <row r="24">
          <cell r="K24">
            <v>13</v>
          </cell>
        </row>
        <row r="25">
          <cell r="K25">
            <v>15</v>
          </cell>
        </row>
        <row r="26">
          <cell r="K26">
            <v>5</v>
          </cell>
        </row>
      </sheetData>
      <sheetData sheetId="2">
        <row r="8">
          <cell r="B8">
            <v>1</v>
          </cell>
          <cell r="C8" t="str">
            <v>Яковлєв</v>
          </cell>
          <cell r="D8" t="str">
            <v>Сергій</v>
          </cell>
          <cell r="E8">
            <v>2000</v>
          </cell>
          <cell r="F8" t="str">
            <v>МС</v>
          </cell>
          <cell r="G8" t="str">
            <v>Д</v>
          </cell>
          <cell r="H8" t="str">
            <v>УФК1</v>
          </cell>
          <cell r="I8" t="str">
            <v>ХРК</v>
          </cell>
          <cell r="K8" t="str">
            <v>Недіялков С.М.</v>
          </cell>
          <cell r="L8" t="str">
            <v>Арнаут В.Ю.</v>
          </cell>
          <cell r="M8" t="str">
            <v>Д-УФК1,ХРК</v>
          </cell>
          <cell r="N8" t="str">
            <v>Недіялков С.М.,Арнаут В.Ю.</v>
          </cell>
        </row>
        <row r="9">
          <cell r="B9">
            <v>2</v>
          </cell>
          <cell r="C9" t="str">
            <v>Білійчук</v>
          </cell>
          <cell r="D9" t="str">
            <v>Андрій</v>
          </cell>
          <cell r="E9">
            <v>2001</v>
          </cell>
          <cell r="F9" t="str">
            <v>МС</v>
          </cell>
          <cell r="G9" t="str">
            <v>Д</v>
          </cell>
          <cell r="I9" t="str">
            <v>ЛВС</v>
          </cell>
          <cell r="K9" t="str">
            <v>Глібенко В.В.</v>
          </cell>
          <cell r="L9" t="str">
            <v>Гуляк В.Г.</v>
          </cell>
          <cell r="M9" t="str">
            <v>Д,ЛВС</v>
          </cell>
          <cell r="N9" t="str">
            <v>Глібенко В.В.,Гуляк В.Г.</v>
          </cell>
        </row>
        <row r="10">
          <cell r="B10">
            <v>3</v>
          </cell>
          <cell r="C10" t="str">
            <v>Лізен</v>
          </cell>
          <cell r="D10" t="str">
            <v>Віктор</v>
          </cell>
          <cell r="E10">
            <v>1996</v>
          </cell>
          <cell r="F10" t="str">
            <v> </v>
          </cell>
          <cell r="I10" t="str">
            <v>НІМ</v>
          </cell>
          <cell r="K10" t="str">
            <v>Марсел Евалд</v>
          </cell>
          <cell r="M10" t="str">
            <v>,НІМ</v>
          </cell>
          <cell r="N10" t="str">
            <v>Марсел Евалд</v>
          </cell>
        </row>
        <row r="11">
          <cell r="B11">
            <v>4</v>
          </cell>
          <cell r="C11" t="str">
            <v>Керимов</v>
          </cell>
          <cell r="D11" t="str">
            <v>Каміль</v>
          </cell>
          <cell r="E11">
            <v>1999</v>
          </cell>
          <cell r="F11" t="str">
            <v>МС</v>
          </cell>
          <cell r="G11" t="str">
            <v>Д</v>
          </cell>
          <cell r="H11" t="str">
            <v>УФК1</v>
          </cell>
          <cell r="I11" t="str">
            <v>ХРК</v>
          </cell>
          <cell r="K11" t="str">
            <v>Жуков В.І.</v>
          </cell>
          <cell r="L11" t="str">
            <v>Назаров О.О.</v>
          </cell>
          <cell r="M11" t="str">
            <v>Д-УФК1,ХРК</v>
          </cell>
          <cell r="N11" t="str">
            <v>Жуков В.І.,Назаров О.О.</v>
          </cell>
        </row>
        <row r="12">
          <cell r="B12">
            <v>5</v>
          </cell>
          <cell r="C12" t="str">
            <v>Кізюк</v>
          </cell>
          <cell r="D12" t="str">
            <v>Максим</v>
          </cell>
          <cell r="E12">
            <v>2003</v>
          </cell>
          <cell r="F12" t="str">
            <v>КМС</v>
          </cell>
          <cell r="H12" t="str">
            <v>ДВУОР</v>
          </cell>
          <cell r="I12" t="str">
            <v>БХМ</v>
          </cell>
          <cell r="K12" t="str">
            <v>Єфремов А.В.</v>
          </cell>
          <cell r="L12" t="str">
            <v>Єфремов М.В.</v>
          </cell>
          <cell r="M12" t="str">
            <v>-ДВУОР,БХМ</v>
          </cell>
          <cell r="N12" t="str">
            <v>Єфремов А.В.,Єфремов М.В.</v>
          </cell>
        </row>
        <row r="13">
          <cell r="B13">
            <v>6</v>
          </cell>
          <cell r="C13" t="str">
            <v>Гончаров</v>
          </cell>
          <cell r="D13" t="str">
            <v>Микита</v>
          </cell>
          <cell r="E13">
            <v>2001</v>
          </cell>
          <cell r="F13" t="str">
            <v>МС</v>
          </cell>
          <cell r="H13" t="str">
            <v>ДВУОР</v>
          </cell>
          <cell r="I13" t="str">
            <v>БХМ</v>
          </cell>
          <cell r="K13" t="str">
            <v>Єфремов А.В.</v>
          </cell>
          <cell r="L13" t="str">
            <v>Єфремов М.В.</v>
          </cell>
          <cell r="M13" t="str">
            <v>-ДВУОР,БХМ</v>
          </cell>
          <cell r="N13" t="str">
            <v>Єфремов А.В.,Єфремов М.В.</v>
          </cell>
        </row>
        <row r="14">
          <cell r="B14">
            <v>7</v>
          </cell>
          <cell r="C14" t="str">
            <v>Ковакс</v>
          </cell>
          <cell r="D14" t="str">
            <v>Разван</v>
          </cell>
          <cell r="E14">
            <v>1996</v>
          </cell>
          <cell r="F14" t="str">
            <v> </v>
          </cell>
          <cell r="I14" t="str">
            <v>РУМ</v>
          </cell>
          <cell r="K14" t="str">
            <v>Времере Іон</v>
          </cell>
          <cell r="M14" t="str">
            <v>,РУМ</v>
          </cell>
          <cell r="N14" t="str">
            <v>Времере Іон</v>
          </cell>
        </row>
        <row r="15">
          <cell r="B15">
            <v>8</v>
          </cell>
          <cell r="C15" t="str">
            <v>Пан</v>
          </cell>
          <cell r="D15" t="str">
            <v>Єгор</v>
          </cell>
          <cell r="E15">
            <v>2002</v>
          </cell>
          <cell r="F15" t="str">
            <v>КМС</v>
          </cell>
          <cell r="H15" t="str">
            <v>Лев</v>
          </cell>
          <cell r="I15" t="str">
            <v>БРД</v>
          </cell>
          <cell r="K15" t="str">
            <v>Максимчук Є.В.</v>
          </cell>
          <cell r="M15" t="str">
            <v>-Лев,БРД</v>
          </cell>
          <cell r="N15" t="str">
            <v>Максимчук Є.В.</v>
          </cell>
        </row>
        <row r="16">
          <cell r="B16">
            <v>9</v>
          </cell>
          <cell r="C16" t="str">
            <v>Шамело</v>
          </cell>
          <cell r="D16" t="str">
            <v>Дмитрій</v>
          </cell>
          <cell r="E16">
            <v>2000</v>
          </cell>
          <cell r="F16" t="str">
            <v>МС</v>
          </cell>
          <cell r="G16" t="str">
            <v> </v>
          </cell>
          <cell r="I16" t="str">
            <v>БЛР</v>
          </cell>
          <cell r="K16" t="str">
            <v>Литецький Л.Є.</v>
          </cell>
          <cell r="M16" t="str">
            <v> ,БЛР</v>
          </cell>
          <cell r="N16" t="str">
            <v>Литецький Л.Є.</v>
          </cell>
        </row>
        <row r="17">
          <cell r="B17">
            <v>10</v>
          </cell>
          <cell r="C17" t="str">
            <v>Хункеров</v>
          </cell>
          <cell r="D17" t="str">
            <v>Саід</v>
          </cell>
          <cell r="E17">
            <v>2001</v>
          </cell>
          <cell r="F17" t="str">
            <v>КМС</v>
          </cell>
          <cell r="G17" t="str">
            <v> </v>
          </cell>
          <cell r="I17" t="str">
            <v>ДАГ</v>
          </cell>
          <cell r="K17" t="str">
            <v>Сайдулбаталов</v>
          </cell>
          <cell r="L17" t="str">
            <v>Герієв Б.</v>
          </cell>
          <cell r="M17" t="str">
            <v> ,ДАГ</v>
          </cell>
          <cell r="N17" t="str">
            <v>Сайдулбаталов,Герієв Б.</v>
          </cell>
        </row>
        <row r="18">
          <cell r="B18">
            <v>11</v>
          </cell>
          <cell r="C18" t="str">
            <v>Абрамов</v>
          </cell>
          <cell r="D18" t="str">
            <v>Владислав</v>
          </cell>
          <cell r="E18">
            <v>2002</v>
          </cell>
          <cell r="F18" t="str">
            <v> </v>
          </cell>
          <cell r="I18" t="str">
            <v>Київ</v>
          </cell>
          <cell r="K18" t="str">
            <v>Семенюшко</v>
          </cell>
          <cell r="M18" t="str">
            <v>,Київ</v>
          </cell>
          <cell r="N18" t="str">
            <v>Семенюшко</v>
          </cell>
        </row>
        <row r="19">
          <cell r="B19">
            <v>12</v>
          </cell>
          <cell r="C19" t="str">
            <v>Руднєв</v>
          </cell>
          <cell r="D19" t="str">
            <v>Нікіта</v>
          </cell>
          <cell r="E19">
            <v>2002</v>
          </cell>
          <cell r="F19" t="str">
            <v>КМС</v>
          </cell>
          <cell r="G19" t="str">
            <v>У</v>
          </cell>
          <cell r="H19" t="str">
            <v>УФК1</v>
          </cell>
          <cell r="I19" t="str">
            <v>ХРК</v>
          </cell>
          <cell r="K19" t="str">
            <v>Богданова Т.С.</v>
          </cell>
          <cell r="L19" t="str">
            <v>Заяц О.О.</v>
          </cell>
          <cell r="M19" t="str">
            <v>У-УФК1,ХРК</v>
          </cell>
          <cell r="N19" t="str">
            <v>Богданова Т.С.,Заяц О.О.</v>
          </cell>
        </row>
        <row r="20">
          <cell r="B20">
            <v>13</v>
          </cell>
          <cell r="C20" t="str">
            <v>Матушевський</v>
          </cell>
          <cell r="D20" t="str">
            <v>Євген</v>
          </cell>
          <cell r="E20">
            <v>2001</v>
          </cell>
          <cell r="F20" t="str">
            <v>КМС</v>
          </cell>
          <cell r="G20" t="str">
            <v> </v>
          </cell>
          <cell r="H20" t="str">
            <v> </v>
          </cell>
          <cell r="I20" t="str">
            <v>ПЛТ</v>
          </cell>
          <cell r="K20" t="str">
            <v>Меланченко А.О.</v>
          </cell>
          <cell r="M20" t="str">
            <v> - ,ПЛТ</v>
          </cell>
          <cell r="N20" t="str">
            <v>Меланченко А.О.</v>
          </cell>
        </row>
        <row r="21">
          <cell r="B21">
            <v>14</v>
          </cell>
          <cell r="C21" t="str">
            <v>Абраамян</v>
          </cell>
          <cell r="D21" t="str">
            <v>Геворг</v>
          </cell>
          <cell r="E21">
            <v>1998</v>
          </cell>
          <cell r="F21" t="str">
            <v>МС</v>
          </cell>
          <cell r="G21" t="str">
            <v>Д</v>
          </cell>
          <cell r="H21" t="str">
            <v>УФК1</v>
          </cell>
          <cell r="I21" t="str">
            <v>ХРК</v>
          </cell>
          <cell r="K21" t="str">
            <v>Євтифієв А.С.</v>
          </cell>
          <cell r="L21" t="str">
            <v>Назаров О.О.</v>
          </cell>
          <cell r="M21" t="str">
            <v>Д-УФК1,ХРК</v>
          </cell>
          <cell r="N21" t="str">
            <v>Євтифієв А.С.,Назаров О.О.</v>
          </cell>
        </row>
        <row r="22">
          <cell r="B22">
            <v>15</v>
          </cell>
          <cell r="C22" t="str">
            <v>Грінік</v>
          </cell>
          <cell r="D22" t="str">
            <v>Руслан</v>
          </cell>
          <cell r="E22">
            <v>2002</v>
          </cell>
          <cell r="F22" t="str">
            <v>КМС</v>
          </cell>
          <cell r="G22" t="str">
            <v>Д</v>
          </cell>
          <cell r="H22" t="str">
            <v>УФК1</v>
          </cell>
          <cell r="I22" t="str">
            <v>ХРК</v>
          </cell>
          <cell r="K22" t="str">
            <v>Булгаков А.М.</v>
          </cell>
          <cell r="L22" t="str">
            <v>Заяц О.О.</v>
          </cell>
          <cell r="M22" t="str">
            <v>Д-УФК1,ХРК</v>
          </cell>
          <cell r="N22" t="str">
            <v>Булгаков А.М.,Заяц О.О.</v>
          </cell>
        </row>
        <row r="23">
          <cell r="B23">
            <v>16</v>
          </cell>
          <cell r="C23" t="str">
            <v>Опанасенко</v>
          </cell>
          <cell r="D23" t="str">
            <v>Владлен</v>
          </cell>
          <cell r="E23">
            <v>1999</v>
          </cell>
          <cell r="F23" t="str">
            <v>МС</v>
          </cell>
          <cell r="G23" t="str">
            <v>МОН</v>
          </cell>
          <cell r="I23" t="str">
            <v>БРВ</v>
          </cell>
          <cell r="K23" t="str">
            <v>Кушнір М.М.</v>
          </cell>
          <cell r="L23" t="str">
            <v>Галаган О.А.</v>
          </cell>
          <cell r="M23" t="str">
            <v>МОН,БРВ</v>
          </cell>
          <cell r="N23" t="str">
            <v>Кушнір М.М.,Галаган О.А.</v>
          </cell>
        </row>
        <row r="24">
          <cell r="M24" t="str">
            <v>,</v>
          </cell>
          <cell r="N24">
            <v>0</v>
          </cell>
        </row>
        <row r="25">
          <cell r="M25" t="str">
            <v>,</v>
          </cell>
          <cell r="N25">
            <v>0</v>
          </cell>
        </row>
        <row r="26">
          <cell r="M26" t="str">
            <v>,</v>
          </cell>
          <cell r="N26">
            <v>0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5">
        <row r="8">
          <cell r="B8">
            <v>1</v>
          </cell>
          <cell r="K8">
            <v>0</v>
          </cell>
        </row>
        <row r="9">
          <cell r="B9">
            <v>2</v>
          </cell>
          <cell r="F9">
            <v>4</v>
          </cell>
          <cell r="G9">
            <v>6</v>
          </cell>
          <cell r="K9">
            <v>4</v>
          </cell>
        </row>
        <row r="10">
          <cell r="B10">
            <v>3</v>
          </cell>
          <cell r="G10">
            <v>2</v>
          </cell>
          <cell r="K10">
            <v>1</v>
          </cell>
        </row>
        <row r="11">
          <cell r="B11">
            <v>4</v>
          </cell>
          <cell r="F11">
            <v>1</v>
          </cell>
          <cell r="G11">
            <v>4</v>
          </cell>
          <cell r="K11">
            <v>3</v>
          </cell>
        </row>
        <row r="12">
          <cell r="B12">
            <v>5</v>
          </cell>
          <cell r="K12">
            <v>0</v>
          </cell>
        </row>
        <row r="13">
          <cell r="B13">
            <v>6</v>
          </cell>
          <cell r="F13">
            <v>11</v>
          </cell>
          <cell r="K13">
            <v>4</v>
          </cell>
        </row>
        <row r="14">
          <cell r="B14">
            <v>7</v>
          </cell>
          <cell r="F14">
            <v>8</v>
          </cell>
          <cell r="G14">
            <v>2</v>
          </cell>
          <cell r="K14">
            <v>4</v>
          </cell>
        </row>
        <row r="15">
          <cell r="B15">
            <v>8</v>
          </cell>
          <cell r="K15">
            <v>0</v>
          </cell>
        </row>
        <row r="16">
          <cell r="B16">
            <v>9</v>
          </cell>
          <cell r="F16">
            <v>5</v>
          </cell>
          <cell r="K16">
            <v>1</v>
          </cell>
        </row>
        <row r="17">
          <cell r="B17">
            <v>10</v>
          </cell>
          <cell r="F17">
            <v>6</v>
          </cell>
          <cell r="G17">
            <v>10</v>
          </cell>
          <cell r="K17">
            <v>4</v>
          </cell>
        </row>
        <row r="18">
          <cell r="B18">
            <v>11</v>
          </cell>
          <cell r="F18">
            <v>7</v>
          </cell>
          <cell r="G18">
            <v>2</v>
          </cell>
          <cell r="K18">
            <v>0</v>
          </cell>
        </row>
        <row r="19">
          <cell r="B19">
            <v>12</v>
          </cell>
          <cell r="F19">
            <v>4</v>
          </cell>
          <cell r="G19">
            <v>6</v>
          </cell>
          <cell r="K19">
            <v>5</v>
          </cell>
        </row>
        <row r="20">
          <cell r="B20">
            <v>13</v>
          </cell>
          <cell r="K20">
            <v>0</v>
          </cell>
        </row>
        <row r="21">
          <cell r="B21">
            <v>14</v>
          </cell>
          <cell r="F21">
            <v>10</v>
          </cell>
          <cell r="K21">
            <v>4</v>
          </cell>
        </row>
        <row r="22">
          <cell r="B22">
            <v>15</v>
          </cell>
          <cell r="K22">
            <v>0</v>
          </cell>
        </row>
        <row r="23">
          <cell r="B23">
            <v>16</v>
          </cell>
          <cell r="F23">
            <v>10</v>
          </cell>
          <cell r="K23">
            <v>4</v>
          </cell>
        </row>
      </sheetData>
      <sheetData sheetId="6">
        <row r="8">
          <cell r="K8">
            <v>0</v>
          </cell>
        </row>
        <row r="9">
          <cell r="F9">
            <v>11</v>
          </cell>
          <cell r="K9">
            <v>4</v>
          </cell>
        </row>
        <row r="10">
          <cell r="F10">
            <v>5</v>
          </cell>
          <cell r="K10">
            <v>1</v>
          </cell>
        </row>
        <row r="11">
          <cell r="F11">
            <v>3</v>
          </cell>
          <cell r="G11">
            <v>5</v>
          </cell>
          <cell r="K11">
            <v>3</v>
          </cell>
        </row>
        <row r="12">
          <cell r="F12">
            <v>10</v>
          </cell>
          <cell r="K12">
            <v>4</v>
          </cell>
        </row>
        <row r="13">
          <cell r="K13">
            <v>0</v>
          </cell>
        </row>
        <row r="14">
          <cell r="F14">
            <v>8</v>
          </cell>
          <cell r="G14">
            <v>3</v>
          </cell>
          <cell r="K14">
            <v>1</v>
          </cell>
        </row>
        <row r="15">
          <cell r="F15">
            <v>1</v>
          </cell>
          <cell r="G15">
            <v>15</v>
          </cell>
          <cell r="K15">
            <v>3</v>
          </cell>
        </row>
      </sheetData>
      <sheetData sheetId="7">
        <row r="8">
          <cell r="F8">
            <v>6</v>
          </cell>
          <cell r="K8">
            <v>1</v>
          </cell>
        </row>
        <row r="9">
          <cell r="F9">
            <v>7</v>
          </cell>
          <cell r="K9">
            <v>3</v>
          </cell>
        </row>
        <row r="10">
          <cell r="F10">
            <v>6</v>
          </cell>
          <cell r="K10">
            <v>5</v>
          </cell>
        </row>
        <row r="11">
          <cell r="F11">
            <v>2</v>
          </cell>
          <cell r="K11">
            <v>0</v>
          </cell>
        </row>
      </sheetData>
      <sheetData sheetId="10">
        <row r="8">
          <cell r="B8">
            <v>8</v>
          </cell>
          <cell r="K8">
            <v>0</v>
          </cell>
        </row>
        <row r="9">
          <cell r="B9">
            <v>6</v>
          </cell>
          <cell r="F9">
            <v>11</v>
          </cell>
          <cell r="K9">
            <v>4</v>
          </cell>
        </row>
        <row r="10">
          <cell r="B10">
            <v>9</v>
          </cell>
          <cell r="F10">
            <v>12</v>
          </cell>
          <cell r="K10">
            <v>4</v>
          </cell>
        </row>
        <row r="11">
          <cell r="B11">
            <v>12</v>
          </cell>
          <cell r="K11">
            <v>0</v>
          </cell>
        </row>
      </sheetData>
      <sheetData sheetId="11">
        <row r="8">
          <cell r="B8">
            <v>6</v>
          </cell>
          <cell r="G8">
            <v>4</v>
          </cell>
          <cell r="K8">
            <v>1</v>
          </cell>
        </row>
        <row r="9">
          <cell r="B9">
            <v>4</v>
          </cell>
          <cell r="G9">
            <v>6</v>
          </cell>
          <cell r="K9">
            <v>3</v>
          </cell>
        </row>
        <row r="10">
          <cell r="B10">
            <v>9</v>
          </cell>
          <cell r="F10">
            <v>8</v>
          </cell>
          <cell r="K10">
            <v>5</v>
          </cell>
        </row>
        <row r="11">
          <cell r="B11">
            <v>16</v>
          </cell>
          <cell r="K11">
            <v>0</v>
          </cell>
        </row>
      </sheetData>
      <sheetData sheetId="13">
        <row r="8">
          <cell r="F8">
            <v>12</v>
          </cell>
          <cell r="K8">
            <v>4</v>
          </cell>
        </row>
        <row r="9">
          <cell r="F9">
            <v>1</v>
          </cell>
          <cell r="K9">
            <v>1</v>
          </cell>
        </row>
      </sheetData>
      <sheetData sheetId="16">
        <row r="2">
          <cell r="A2" t="str">
            <v>ВІДКРИТИЙ ВСЕУКРАЇНСЬКИЙ ТУРНІР З ВІЛЬНОЇ БОРОТЬБИ   ПРИСВЯЧЕНИЙ ПАМ`ЯТІ МСМК М.КАРАЄВА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97</v>
          </cell>
          <cell r="L1" t="str">
            <v> </v>
          </cell>
        </row>
        <row r="2">
          <cell r="B2" t="str">
            <v>ЧОЛОВІКИ</v>
          </cell>
        </row>
        <row r="12">
          <cell r="R12">
            <v>1</v>
          </cell>
          <cell r="S12">
            <v>2</v>
          </cell>
        </row>
        <row r="13">
          <cell r="R13">
            <v>2</v>
          </cell>
          <cell r="S13">
            <v>1</v>
          </cell>
        </row>
        <row r="14">
          <cell r="R14">
            <v>3</v>
          </cell>
          <cell r="S14">
            <v>4</v>
          </cell>
        </row>
        <row r="15">
          <cell r="R15">
            <v>4</v>
          </cell>
          <cell r="S15">
            <v>3</v>
          </cell>
        </row>
        <row r="16">
          <cell r="R16" t="str">
            <v> </v>
          </cell>
          <cell r="S16" t="str">
            <v> </v>
          </cell>
        </row>
        <row r="17">
          <cell r="R17" t="str">
            <v> </v>
          </cell>
          <cell r="S17" t="str">
            <v> </v>
          </cell>
        </row>
        <row r="18">
          <cell r="R18" t="str">
            <v> </v>
          </cell>
          <cell r="S18" t="str">
            <v> </v>
          </cell>
        </row>
        <row r="19">
          <cell r="R19" t="str">
            <v> </v>
          </cell>
          <cell r="S19" t="str">
            <v> </v>
          </cell>
        </row>
        <row r="20">
          <cell r="R20">
            <v>1</v>
          </cell>
          <cell r="S20">
            <v>3</v>
          </cell>
        </row>
        <row r="21">
          <cell r="R21">
            <v>3</v>
          </cell>
          <cell r="S21">
            <v>1</v>
          </cell>
        </row>
        <row r="22">
          <cell r="R22">
            <v>2</v>
          </cell>
          <cell r="S22">
            <v>4</v>
          </cell>
        </row>
        <row r="23">
          <cell r="R23">
            <v>4</v>
          </cell>
          <cell r="S23">
            <v>2</v>
          </cell>
        </row>
        <row r="24">
          <cell r="R24" t="str">
            <v> </v>
          </cell>
          <cell r="S24" t="str">
            <v> </v>
          </cell>
        </row>
        <row r="25">
          <cell r="R25" t="str">
            <v> </v>
          </cell>
          <cell r="S25" t="str">
            <v> </v>
          </cell>
        </row>
        <row r="26">
          <cell r="R26" t="str">
            <v> </v>
          </cell>
          <cell r="S26" t="str">
            <v> </v>
          </cell>
        </row>
        <row r="27">
          <cell r="R27" t="str">
            <v> </v>
          </cell>
          <cell r="S27" t="str">
            <v> </v>
          </cell>
        </row>
        <row r="28">
          <cell r="R28">
            <v>1</v>
          </cell>
          <cell r="S28">
            <v>4</v>
          </cell>
        </row>
        <row r="29">
          <cell r="R29">
            <v>4</v>
          </cell>
          <cell r="S29">
            <v>1</v>
          </cell>
        </row>
        <row r="30">
          <cell r="R30">
            <v>2</v>
          </cell>
          <cell r="S30">
            <v>3</v>
          </cell>
        </row>
        <row r="31">
          <cell r="R31">
            <v>3</v>
          </cell>
          <cell r="S31">
            <v>2</v>
          </cell>
        </row>
        <row r="32">
          <cell r="R32" t="str">
            <v> </v>
          </cell>
          <cell r="S32" t="str">
            <v> </v>
          </cell>
        </row>
        <row r="33">
          <cell r="R33" t="str">
            <v> </v>
          </cell>
          <cell r="S33" t="str">
            <v> </v>
          </cell>
        </row>
        <row r="34">
          <cell r="R34" t="str">
            <v> </v>
          </cell>
          <cell r="S34" t="str">
            <v> </v>
          </cell>
        </row>
        <row r="35">
          <cell r="R35" t="str">
            <v> </v>
          </cell>
          <cell r="S35" t="str">
            <v> </v>
          </cell>
        </row>
      </sheetData>
      <sheetData sheetId="2">
        <row r="8">
          <cell r="B8">
            <v>1</v>
          </cell>
          <cell r="C8" t="str">
            <v>Хроменков</v>
          </cell>
          <cell r="D8" t="str">
            <v>Денис</v>
          </cell>
          <cell r="E8">
            <v>1996</v>
          </cell>
          <cell r="F8" t="str">
            <v>МСМК</v>
          </cell>
          <cell r="G8" t="str">
            <v> </v>
          </cell>
          <cell r="I8" t="str">
            <v>БЛР</v>
          </cell>
          <cell r="K8" t="str">
            <v>Литецький Л.Є.</v>
          </cell>
          <cell r="M8" t="str">
            <v> ,БЛР</v>
          </cell>
          <cell r="N8" t="str">
            <v>Литецький Л.Є.</v>
          </cell>
        </row>
        <row r="9">
          <cell r="B9">
            <v>2</v>
          </cell>
          <cell r="C9" t="str">
            <v>Закарієв</v>
          </cell>
          <cell r="D9" t="str">
            <v>Магомед</v>
          </cell>
          <cell r="E9">
            <v>1997</v>
          </cell>
          <cell r="F9" t="str">
            <v> </v>
          </cell>
          <cell r="I9" t="str">
            <v>ОДС</v>
          </cell>
          <cell r="K9" t="str">
            <v>Станков К.</v>
          </cell>
          <cell r="M9" t="str">
            <v>,ОДС</v>
          </cell>
          <cell r="N9" t="str">
            <v>Станков К.</v>
          </cell>
        </row>
        <row r="10">
          <cell r="B10">
            <v>3</v>
          </cell>
          <cell r="C10" t="str">
            <v>Антипенко</v>
          </cell>
          <cell r="D10" t="str">
            <v>Віктор</v>
          </cell>
          <cell r="E10">
            <v>1996</v>
          </cell>
          <cell r="F10" t="str">
            <v>МС</v>
          </cell>
          <cell r="I10" t="str">
            <v>МКЛ</v>
          </cell>
          <cell r="K10" t="str">
            <v>Петков Г.С.</v>
          </cell>
          <cell r="M10" t="str">
            <v>,МКЛ</v>
          </cell>
          <cell r="N10" t="str">
            <v>Петков Г.С.</v>
          </cell>
        </row>
        <row r="11">
          <cell r="B11">
            <v>4</v>
          </cell>
          <cell r="C11" t="str">
            <v>Стасюк</v>
          </cell>
          <cell r="D11" t="str">
            <v>Данило</v>
          </cell>
          <cell r="E11">
            <v>2001</v>
          </cell>
          <cell r="F11" t="str">
            <v>МС</v>
          </cell>
          <cell r="G11" t="str">
            <v>Д</v>
          </cell>
          <cell r="I11" t="str">
            <v>ЛВС</v>
          </cell>
          <cell r="K11" t="str">
            <v>Глібенко В.В.</v>
          </cell>
          <cell r="L11" t="str">
            <v>Панасенко Д.В.</v>
          </cell>
          <cell r="M11" t="str">
            <v>Д,ЛВС</v>
          </cell>
          <cell r="N11" t="str">
            <v>Глібенко В.В.,Панасенко Д.В.</v>
          </cell>
        </row>
        <row r="12">
          <cell r="M12" t="str">
            <v>,</v>
          </cell>
          <cell r="N12">
            <v>0</v>
          </cell>
        </row>
        <row r="13">
          <cell r="M13" t="str">
            <v>,</v>
          </cell>
          <cell r="N13">
            <v>0</v>
          </cell>
        </row>
        <row r="14">
          <cell r="M14" t="str">
            <v>,</v>
          </cell>
          <cell r="N14">
            <v>0</v>
          </cell>
        </row>
        <row r="15">
          <cell r="M15" t="str">
            <v>,</v>
          </cell>
          <cell r="N15">
            <v>0</v>
          </cell>
        </row>
        <row r="16">
          <cell r="M16" t="str">
            <v>,</v>
          </cell>
          <cell r="N16">
            <v>0</v>
          </cell>
        </row>
        <row r="17">
          <cell r="M17" t="str">
            <v>,</v>
          </cell>
          <cell r="N17">
            <v>0</v>
          </cell>
        </row>
        <row r="18">
          <cell r="M18" t="str">
            <v>,</v>
          </cell>
          <cell r="N18">
            <v>0</v>
          </cell>
        </row>
        <row r="19">
          <cell r="M19" t="str">
            <v>,</v>
          </cell>
          <cell r="N19">
            <v>0</v>
          </cell>
        </row>
        <row r="20">
          <cell r="M20" t="str">
            <v>,</v>
          </cell>
          <cell r="N20">
            <v>0</v>
          </cell>
        </row>
        <row r="21">
          <cell r="M21" t="str">
            <v>,</v>
          </cell>
          <cell r="N21">
            <v>0</v>
          </cell>
        </row>
        <row r="22">
          <cell r="M22" t="str">
            <v>,</v>
          </cell>
          <cell r="N22">
            <v>0</v>
          </cell>
        </row>
        <row r="23">
          <cell r="M23" t="str">
            <v>,</v>
          </cell>
          <cell r="N23">
            <v>0</v>
          </cell>
        </row>
        <row r="24">
          <cell r="M24" t="str">
            <v>,</v>
          </cell>
          <cell r="N24">
            <v>0</v>
          </cell>
        </row>
        <row r="25">
          <cell r="M25" t="str">
            <v>,</v>
          </cell>
          <cell r="N25">
            <v>0</v>
          </cell>
        </row>
        <row r="26">
          <cell r="M26" t="str">
            <v>,</v>
          </cell>
          <cell r="N26">
            <v>0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3">
        <row r="1">
          <cell r="A1" t="str">
            <v>ВІДКРИТИЙ ВСЕУКРАЇНСЬКИЙ ТУРНІР</v>
          </cell>
        </row>
        <row r="2">
          <cell r="A2" t="str">
            <v>З ВІЛЬНОЇ БОРОТЬБИ  ПРИСВЯЧЕНИЙ ПАМ`ЯТІ МСМК М.КАРАЄВА</v>
          </cell>
        </row>
      </sheetData>
      <sheetData sheetId="18">
        <row r="9">
          <cell r="B9">
            <v>1</v>
          </cell>
          <cell r="C9" t="str">
            <v>Хроменков Денис</v>
          </cell>
          <cell r="D9" t="str">
            <v>МСМК</v>
          </cell>
          <cell r="E9" t="str">
            <v> ,БЛР</v>
          </cell>
          <cell r="F9">
            <v>4</v>
          </cell>
          <cell r="G9">
            <v>9</v>
          </cell>
          <cell r="I9">
            <v>13</v>
          </cell>
          <cell r="K9">
            <v>3</v>
          </cell>
        </row>
        <row r="10">
          <cell r="B10">
            <v>2</v>
          </cell>
          <cell r="C10" t="str">
            <v>Закарієв Магомед</v>
          </cell>
          <cell r="D10" t="str">
            <v> </v>
          </cell>
          <cell r="E10" t="str">
            <v>,ОДС</v>
          </cell>
          <cell r="F10">
            <v>2</v>
          </cell>
          <cell r="G10">
            <v>3</v>
          </cell>
          <cell r="I10">
            <v>5</v>
          </cell>
          <cell r="K10">
            <v>1</v>
          </cell>
        </row>
        <row r="11">
          <cell r="B11">
            <v>3</v>
          </cell>
          <cell r="C11" t="str">
            <v>Антипенко Віктор</v>
          </cell>
          <cell r="D11" t="str">
            <v>МС</v>
          </cell>
          <cell r="E11" t="str">
            <v>,МКЛ</v>
          </cell>
          <cell r="I11">
            <v>0</v>
          </cell>
          <cell r="K11">
            <v>0</v>
          </cell>
        </row>
        <row r="12">
          <cell r="B12">
            <v>4</v>
          </cell>
          <cell r="C12" t="str">
            <v>Стасюк Данило</v>
          </cell>
          <cell r="D12" t="str">
            <v>МС</v>
          </cell>
          <cell r="E12" t="str">
            <v>Д,ЛВС</v>
          </cell>
          <cell r="F12">
            <v>10</v>
          </cell>
          <cell r="I12">
            <v>10</v>
          </cell>
          <cell r="K12">
            <v>4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I13" t="str">
            <v> </v>
          </cell>
        </row>
        <row r="14">
          <cell r="B14" t="str">
            <v> </v>
          </cell>
          <cell r="C14" t="str">
            <v> </v>
          </cell>
          <cell r="D14" t="str">
            <v> </v>
          </cell>
          <cell r="E14" t="str">
            <v> </v>
          </cell>
          <cell r="I14" t="str">
            <v> </v>
          </cell>
        </row>
        <row r="18">
          <cell r="B18">
            <v>1</v>
          </cell>
          <cell r="C18" t="str">
            <v>Хроменков Денис</v>
          </cell>
          <cell r="D18" t="str">
            <v>МСМК</v>
          </cell>
          <cell r="E18" t="str">
            <v> ,БЛР</v>
          </cell>
          <cell r="F18">
            <v>11</v>
          </cell>
          <cell r="I18">
            <v>11</v>
          </cell>
          <cell r="K18">
            <v>4</v>
          </cell>
        </row>
        <row r="19">
          <cell r="B19">
            <v>3</v>
          </cell>
          <cell r="C19" t="str">
            <v>Антипенко Віктор</v>
          </cell>
          <cell r="D19" t="str">
            <v>МС</v>
          </cell>
          <cell r="E19" t="str">
            <v>,МКЛ</v>
          </cell>
          <cell r="I19">
            <v>0</v>
          </cell>
          <cell r="K19">
            <v>0</v>
          </cell>
        </row>
        <row r="20">
          <cell r="B20">
            <v>2</v>
          </cell>
          <cell r="C20" t="str">
            <v>Закарієв Магомед</v>
          </cell>
          <cell r="D20" t="str">
            <v> </v>
          </cell>
          <cell r="E20" t="str">
            <v>,ОДС</v>
          </cell>
          <cell r="F20">
            <v>1</v>
          </cell>
          <cell r="G20">
            <v>3</v>
          </cell>
          <cell r="I20">
            <v>4</v>
          </cell>
          <cell r="K20">
            <v>1</v>
          </cell>
        </row>
        <row r="21">
          <cell r="B21">
            <v>4</v>
          </cell>
          <cell r="C21" t="str">
            <v>Стасюк Данило</v>
          </cell>
          <cell r="D21" t="str">
            <v>МС</v>
          </cell>
          <cell r="E21" t="str">
            <v>Д,ЛВС</v>
          </cell>
          <cell r="F21">
            <v>2</v>
          </cell>
          <cell r="G21">
            <v>2</v>
          </cell>
          <cell r="I21">
            <v>4</v>
          </cell>
          <cell r="K21">
            <v>3</v>
          </cell>
        </row>
        <row r="22">
          <cell r="B22" t="str">
            <v> </v>
          </cell>
          <cell r="C22" t="str">
            <v> </v>
          </cell>
          <cell r="D22" t="str">
            <v> </v>
          </cell>
          <cell r="E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 t="str">
            <v> </v>
          </cell>
          <cell r="E23" t="str">
            <v> </v>
          </cell>
          <cell r="I23" t="str">
            <v> </v>
          </cell>
        </row>
        <row r="27">
          <cell r="B27">
            <v>1</v>
          </cell>
          <cell r="C27" t="str">
            <v>Хроменков Денис</v>
          </cell>
          <cell r="D27" t="str">
            <v>МСМК</v>
          </cell>
          <cell r="E27" t="str">
            <v> ,БЛР</v>
          </cell>
          <cell r="F27">
            <v>6</v>
          </cell>
          <cell r="G27">
            <v>6</v>
          </cell>
          <cell r="I27">
            <v>12</v>
          </cell>
          <cell r="K27">
            <v>4</v>
          </cell>
        </row>
        <row r="28">
          <cell r="B28">
            <v>4</v>
          </cell>
          <cell r="C28" t="str">
            <v>Стасюк Данило</v>
          </cell>
          <cell r="D28" t="str">
            <v>МС</v>
          </cell>
          <cell r="E28" t="str">
            <v>Д,ЛВС</v>
          </cell>
          <cell r="G28">
            <v>2</v>
          </cell>
          <cell r="I28">
            <v>2</v>
          </cell>
          <cell r="K28">
            <v>1</v>
          </cell>
        </row>
        <row r="29">
          <cell r="B29">
            <v>2</v>
          </cell>
          <cell r="C29" t="str">
            <v>Закарієв Магомед</v>
          </cell>
          <cell r="D29" t="str">
            <v> </v>
          </cell>
          <cell r="E29" t="str">
            <v>,ОДС</v>
          </cell>
          <cell r="F29">
            <v>16</v>
          </cell>
          <cell r="I29">
            <v>16</v>
          </cell>
          <cell r="K29">
            <v>5</v>
          </cell>
        </row>
        <row r="30">
          <cell r="B30">
            <v>3</v>
          </cell>
          <cell r="C30" t="str">
            <v>Антипенко Віктор</v>
          </cell>
          <cell r="D30" t="str">
            <v>МС</v>
          </cell>
          <cell r="E30" t="str">
            <v>,МКЛ</v>
          </cell>
          <cell r="F30">
            <v>3</v>
          </cell>
          <cell r="I30">
            <v>3</v>
          </cell>
          <cell r="K30">
            <v>0</v>
          </cell>
        </row>
        <row r="31">
          <cell r="B31" t="str">
            <v> </v>
          </cell>
          <cell r="C31" t="str">
            <v> </v>
          </cell>
          <cell r="D31" t="str">
            <v> </v>
          </cell>
          <cell r="E31" t="str">
            <v> </v>
          </cell>
          <cell r="I31" t="str">
            <v> 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I32" t="str">
            <v> 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125</v>
          </cell>
          <cell r="L1" t="str">
            <v> </v>
          </cell>
        </row>
        <row r="2">
          <cell r="B2" t="str">
            <v>ЧОЛОВІКИ</v>
          </cell>
        </row>
        <row r="10">
          <cell r="AE10">
            <v>1</v>
          </cell>
        </row>
        <row r="11">
          <cell r="AE11">
            <v>4</v>
          </cell>
        </row>
        <row r="12">
          <cell r="R12">
            <v>1</v>
          </cell>
          <cell r="S12">
            <v>3</v>
          </cell>
          <cell r="AE12">
            <v>6</v>
          </cell>
        </row>
        <row r="13">
          <cell r="R13">
            <v>3</v>
          </cell>
          <cell r="S13">
            <v>1</v>
          </cell>
          <cell r="AE13">
            <v>5</v>
          </cell>
        </row>
        <row r="14">
          <cell r="R14">
            <v>5</v>
          </cell>
          <cell r="S14" t="str">
            <v> </v>
          </cell>
        </row>
        <row r="15">
          <cell r="R15" t="str">
            <v> </v>
          </cell>
          <cell r="S15">
            <v>5</v>
          </cell>
        </row>
        <row r="16">
          <cell r="R16">
            <v>2</v>
          </cell>
          <cell r="S16">
            <v>4</v>
          </cell>
        </row>
        <row r="17">
          <cell r="R17">
            <v>4</v>
          </cell>
          <cell r="S17">
            <v>2</v>
          </cell>
        </row>
        <row r="18">
          <cell r="R18">
            <v>6</v>
          </cell>
          <cell r="S18" t="str">
            <v> </v>
          </cell>
        </row>
        <row r="19">
          <cell r="R19" t="str">
            <v> </v>
          </cell>
          <cell r="S19">
            <v>6</v>
          </cell>
        </row>
        <row r="20">
          <cell r="R20">
            <v>5</v>
          </cell>
          <cell r="S20">
            <v>1</v>
          </cell>
        </row>
        <row r="21">
          <cell r="R21">
            <v>1</v>
          </cell>
          <cell r="S21">
            <v>5</v>
          </cell>
        </row>
        <row r="22">
          <cell r="R22">
            <v>3</v>
          </cell>
          <cell r="S22" t="str">
            <v> </v>
          </cell>
        </row>
        <row r="23">
          <cell r="R23" t="str">
            <v> </v>
          </cell>
          <cell r="S23">
            <v>3</v>
          </cell>
        </row>
        <row r="24">
          <cell r="R24">
            <v>6</v>
          </cell>
          <cell r="S24">
            <v>2</v>
          </cell>
        </row>
        <row r="25">
          <cell r="R25">
            <v>2</v>
          </cell>
          <cell r="S25">
            <v>6</v>
          </cell>
        </row>
        <row r="26">
          <cell r="R26">
            <v>4</v>
          </cell>
          <cell r="S26" t="str">
            <v> </v>
          </cell>
        </row>
        <row r="27">
          <cell r="R27" t="str">
            <v> </v>
          </cell>
          <cell r="S27">
            <v>4</v>
          </cell>
        </row>
        <row r="28">
          <cell r="R28">
            <v>3</v>
          </cell>
          <cell r="S28">
            <v>5</v>
          </cell>
        </row>
        <row r="29">
          <cell r="R29">
            <v>5</v>
          </cell>
          <cell r="S29">
            <v>3</v>
          </cell>
        </row>
        <row r="30">
          <cell r="R30">
            <v>1</v>
          </cell>
          <cell r="S30" t="str">
            <v> </v>
          </cell>
        </row>
        <row r="31">
          <cell r="R31" t="str">
            <v> </v>
          </cell>
          <cell r="S31">
            <v>1</v>
          </cell>
        </row>
        <row r="32">
          <cell r="R32">
            <v>4</v>
          </cell>
          <cell r="S32">
            <v>6</v>
          </cell>
        </row>
        <row r="33">
          <cell r="R33">
            <v>6</v>
          </cell>
          <cell r="S33">
            <v>4</v>
          </cell>
        </row>
        <row r="34">
          <cell r="R34">
            <v>2</v>
          </cell>
          <cell r="S34" t="str">
            <v> </v>
          </cell>
        </row>
        <row r="35">
          <cell r="R35" t="str">
            <v> </v>
          </cell>
          <cell r="S35">
            <v>2</v>
          </cell>
        </row>
      </sheetData>
      <sheetData sheetId="2">
        <row r="8">
          <cell r="B8">
            <v>1</v>
          </cell>
          <cell r="C8" t="str">
            <v>Ідзінський</v>
          </cell>
          <cell r="D8" t="str">
            <v>Юрій</v>
          </cell>
          <cell r="E8">
            <v>1999</v>
          </cell>
          <cell r="F8" t="str">
            <v>МСМК</v>
          </cell>
          <cell r="G8" t="str">
            <v>Д</v>
          </cell>
          <cell r="I8" t="str">
            <v>ЛВС</v>
          </cell>
          <cell r="K8" t="str">
            <v>Глібенко В.В.</v>
          </cell>
          <cell r="L8" t="str">
            <v>Проців Р.Є.</v>
          </cell>
          <cell r="M8" t="str">
            <v>Д,ЛВС</v>
          </cell>
          <cell r="N8" t="str">
            <v>Глібенко В.В.,Проців Р.Є.</v>
          </cell>
        </row>
        <row r="9">
          <cell r="B9">
            <v>2</v>
          </cell>
          <cell r="C9" t="str">
            <v>Корбан</v>
          </cell>
          <cell r="D9" t="str">
            <v>Артем</v>
          </cell>
          <cell r="E9">
            <v>2001</v>
          </cell>
          <cell r="F9" t="str">
            <v>КМС</v>
          </cell>
          <cell r="H9" t="str">
            <v>ДВУОР</v>
          </cell>
          <cell r="I9" t="str">
            <v>БХМ</v>
          </cell>
          <cell r="K9" t="str">
            <v>Єфремов А.В.</v>
          </cell>
          <cell r="L9" t="str">
            <v>Єфремов М.В.</v>
          </cell>
          <cell r="M9" t="str">
            <v>-ДВУОР,БХМ</v>
          </cell>
          <cell r="N9" t="str">
            <v>Єфремов А.В.,Єфремов М.В.</v>
          </cell>
        </row>
        <row r="10">
          <cell r="B10">
            <v>3</v>
          </cell>
          <cell r="C10" t="str">
            <v>Позоян</v>
          </cell>
          <cell r="D10" t="str">
            <v>Арсен</v>
          </cell>
          <cell r="E10">
            <v>2002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ПЛТ</v>
          </cell>
          <cell r="K10" t="str">
            <v>Меланченко А.О.</v>
          </cell>
          <cell r="M10" t="str">
            <v> - ,ПЛТ</v>
          </cell>
          <cell r="N10" t="str">
            <v>Меланченко А.О.</v>
          </cell>
        </row>
        <row r="11">
          <cell r="B11">
            <v>4</v>
          </cell>
          <cell r="C11" t="str">
            <v>Саранов</v>
          </cell>
          <cell r="D11" t="str">
            <v>Олександр</v>
          </cell>
          <cell r="E11">
            <v>2001</v>
          </cell>
          <cell r="F11" t="str">
            <v>КМС</v>
          </cell>
          <cell r="H11" t="str">
            <v>ДВУОР</v>
          </cell>
          <cell r="I11" t="str">
            <v>БХМ</v>
          </cell>
          <cell r="K11" t="str">
            <v>Єфремов А.В.</v>
          </cell>
          <cell r="L11" t="str">
            <v>Єфремов М.В.</v>
          </cell>
          <cell r="M11" t="str">
            <v>-ДВУОР,БХМ</v>
          </cell>
          <cell r="N11" t="str">
            <v>Єфремов А.В.,Єфремов М.В.</v>
          </cell>
        </row>
        <row r="12">
          <cell r="B12">
            <v>5</v>
          </cell>
          <cell r="C12" t="str">
            <v>Гашенко</v>
          </cell>
          <cell r="D12" t="str">
            <v>Артем</v>
          </cell>
          <cell r="E12">
            <v>1998</v>
          </cell>
          <cell r="F12" t="str">
            <v> </v>
          </cell>
          <cell r="I12" t="str">
            <v>Київ</v>
          </cell>
          <cell r="K12" t="str">
            <v>Гайдаманчук С.І.</v>
          </cell>
          <cell r="L12" t="str">
            <v>Кулєшов І.В.</v>
          </cell>
          <cell r="M12" t="str">
            <v>,Київ</v>
          </cell>
          <cell r="N12" t="str">
            <v>Гайдаманчук С.І.,Кулєшов І.В.</v>
          </cell>
        </row>
        <row r="13">
          <cell r="B13">
            <v>6</v>
          </cell>
          <cell r="C13" t="str">
            <v>Мациков</v>
          </cell>
          <cell r="D13" t="str">
            <v>Анзор</v>
          </cell>
          <cell r="E13">
            <v>2000</v>
          </cell>
          <cell r="F13" t="str">
            <v>КМС</v>
          </cell>
          <cell r="I13" t="str">
            <v>ДАГ</v>
          </cell>
          <cell r="K13" t="str">
            <v>Мадієв І.</v>
          </cell>
          <cell r="L13" t="str">
            <v>Батаєв А.</v>
          </cell>
          <cell r="M13" t="str">
            <v>,ДАГ</v>
          </cell>
          <cell r="N13" t="str">
            <v>Мадієв І.,Батаєв А.</v>
          </cell>
        </row>
        <row r="14">
          <cell r="M14" t="str">
            <v>,</v>
          </cell>
          <cell r="N14">
            <v>0</v>
          </cell>
        </row>
        <row r="15">
          <cell r="M15" t="str">
            <v>,</v>
          </cell>
          <cell r="N15">
            <v>0</v>
          </cell>
        </row>
        <row r="16">
          <cell r="M16" t="str">
            <v>,</v>
          </cell>
          <cell r="N16">
            <v>0</v>
          </cell>
        </row>
        <row r="17">
          <cell r="M17" t="str">
            <v>,</v>
          </cell>
          <cell r="N17">
            <v>0</v>
          </cell>
        </row>
        <row r="18">
          <cell r="M18" t="str">
            <v>,</v>
          </cell>
          <cell r="N18">
            <v>0</v>
          </cell>
        </row>
        <row r="19">
          <cell r="M19" t="str">
            <v>,</v>
          </cell>
          <cell r="N19">
            <v>0</v>
          </cell>
        </row>
        <row r="20">
          <cell r="M20" t="str">
            <v>,</v>
          </cell>
          <cell r="N20">
            <v>0</v>
          </cell>
        </row>
        <row r="21">
          <cell r="M21" t="str">
            <v>,</v>
          </cell>
          <cell r="N21">
            <v>0</v>
          </cell>
        </row>
        <row r="22">
          <cell r="M22" t="str">
            <v>,</v>
          </cell>
          <cell r="N22">
            <v>0</v>
          </cell>
        </row>
        <row r="23">
          <cell r="M23" t="str">
            <v>,</v>
          </cell>
          <cell r="N23">
            <v>0</v>
          </cell>
        </row>
        <row r="24">
          <cell r="M24" t="str">
            <v>,</v>
          </cell>
          <cell r="N24">
            <v>0</v>
          </cell>
        </row>
        <row r="25">
          <cell r="M25" t="str">
            <v>,</v>
          </cell>
          <cell r="N25">
            <v>0</v>
          </cell>
        </row>
        <row r="26">
          <cell r="M26" t="str">
            <v>,</v>
          </cell>
          <cell r="N26">
            <v>0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3">
        <row r="1">
          <cell r="A1" t="str">
            <v>ВІДКРИТИЙ ВСЕУКРАЇНСЬКИЙ ТУРНІР</v>
          </cell>
        </row>
        <row r="2">
          <cell r="A2" t="str">
            <v>З ВІЛЬНОЇ БОРОТЬБИ  ПРИСВЯЧЕНИЙ ПАМ`ЯТІ МСМК М.КАРАЄВА</v>
          </cell>
        </row>
      </sheetData>
      <sheetData sheetId="7">
        <row r="8">
          <cell r="I8">
            <v>10</v>
          </cell>
          <cell r="K8">
            <v>5</v>
          </cell>
        </row>
        <row r="9">
          <cell r="I9">
            <v>0</v>
          </cell>
          <cell r="K9">
            <v>0</v>
          </cell>
        </row>
        <row r="10">
          <cell r="I10">
            <v>2</v>
          </cell>
          <cell r="K10">
            <v>1</v>
          </cell>
        </row>
        <row r="11">
          <cell r="I11">
            <v>11</v>
          </cell>
          <cell r="K11">
            <v>3</v>
          </cell>
        </row>
      </sheetData>
      <sheetData sheetId="12">
        <row r="8">
          <cell r="B8">
            <v>4</v>
          </cell>
          <cell r="I8">
            <v>1</v>
          </cell>
          <cell r="K8">
            <v>1</v>
          </cell>
        </row>
        <row r="9">
          <cell r="B9">
            <v>6</v>
          </cell>
          <cell r="I9">
            <v>2</v>
          </cell>
          <cell r="K9">
            <v>3</v>
          </cell>
        </row>
      </sheetData>
      <sheetData sheetId="13">
        <row r="8">
          <cell r="B8">
            <v>1</v>
          </cell>
          <cell r="I8">
            <v>10</v>
          </cell>
          <cell r="K8">
            <v>4</v>
          </cell>
        </row>
        <row r="9">
          <cell r="B9">
            <v>5</v>
          </cell>
          <cell r="I9" t="str">
            <v> </v>
          </cell>
          <cell r="K9">
            <v>0</v>
          </cell>
        </row>
      </sheetData>
      <sheetData sheetId="18">
        <row r="9">
          <cell r="B9">
            <v>1</v>
          </cell>
          <cell r="C9" t="str">
            <v>Ідзінський Юрій</v>
          </cell>
          <cell r="D9" t="str">
            <v>МСМК</v>
          </cell>
          <cell r="E9" t="str">
            <v>Д,ЛВС</v>
          </cell>
          <cell r="F9">
            <v>10</v>
          </cell>
          <cell r="I9">
            <v>10</v>
          </cell>
          <cell r="K9">
            <v>4</v>
          </cell>
        </row>
        <row r="10">
          <cell r="B10">
            <v>3</v>
          </cell>
          <cell r="C10" t="str">
            <v>Позоян Арсен</v>
          </cell>
          <cell r="D10" t="str">
            <v> </v>
          </cell>
          <cell r="E10" t="str">
            <v> - ,ПЛТ</v>
          </cell>
          <cell r="I10">
            <v>0</v>
          </cell>
          <cell r="K10">
            <v>0</v>
          </cell>
        </row>
        <row r="11">
          <cell r="B11">
            <v>5</v>
          </cell>
          <cell r="C11" t="str">
            <v>Гашенко Артем</v>
          </cell>
          <cell r="D11" t="str">
            <v> </v>
          </cell>
          <cell r="E11" t="str">
            <v>,Київ</v>
          </cell>
          <cell r="I11" t="str">
            <v> </v>
          </cell>
        </row>
        <row r="12">
          <cell r="B12" t="str">
            <v> </v>
          </cell>
          <cell r="C12" t="str">
            <v> </v>
          </cell>
          <cell r="D12" t="str">
            <v> </v>
          </cell>
          <cell r="E12" t="str">
            <v> </v>
          </cell>
          <cell r="I12" t="str">
            <v> </v>
          </cell>
        </row>
        <row r="13">
          <cell r="B13">
            <v>2</v>
          </cell>
          <cell r="C13" t="str">
            <v>Корбан Артем</v>
          </cell>
          <cell r="D13" t="str">
            <v>КМС</v>
          </cell>
          <cell r="E13" t="str">
            <v>-ДВУОР,БХМ</v>
          </cell>
          <cell r="G13">
            <v>1</v>
          </cell>
          <cell r="I13">
            <v>1</v>
          </cell>
          <cell r="K13">
            <v>1</v>
          </cell>
        </row>
        <row r="14">
          <cell r="B14">
            <v>4</v>
          </cell>
          <cell r="C14" t="str">
            <v>Саранов Олександр</v>
          </cell>
          <cell r="D14" t="str">
            <v>КМС</v>
          </cell>
          <cell r="E14" t="str">
            <v>-ДВУОР,БХМ</v>
          </cell>
          <cell r="F14">
            <v>2</v>
          </cell>
          <cell r="G14">
            <v>3</v>
          </cell>
          <cell r="I14">
            <v>5</v>
          </cell>
          <cell r="K14">
            <v>3</v>
          </cell>
        </row>
        <row r="15">
          <cell r="B15">
            <v>6</v>
          </cell>
          <cell r="C15" t="str">
            <v>Мациков Анзор</v>
          </cell>
          <cell r="D15" t="str">
            <v>КМС</v>
          </cell>
          <cell r="E15" t="str">
            <v>,ДАГ</v>
          </cell>
          <cell r="I15" t="str">
            <v> </v>
          </cell>
        </row>
        <row r="16">
          <cell r="B16" t="str">
            <v> </v>
          </cell>
          <cell r="C16" t="str">
            <v> </v>
          </cell>
          <cell r="D16" t="str">
            <v> </v>
          </cell>
          <cell r="E16" t="str">
            <v> </v>
          </cell>
          <cell r="I16" t="str">
            <v> </v>
          </cell>
        </row>
        <row r="18">
          <cell r="B18">
            <v>5</v>
          </cell>
          <cell r="C18" t="str">
            <v>Гашенко Артем</v>
          </cell>
          <cell r="D18" t="str">
            <v> </v>
          </cell>
          <cell r="E18" t="str">
            <v>,Київ</v>
          </cell>
          <cell r="G18">
            <v>4</v>
          </cell>
          <cell r="I18">
            <v>4</v>
          </cell>
          <cell r="K18">
            <v>1</v>
          </cell>
        </row>
        <row r="19">
          <cell r="B19">
            <v>1</v>
          </cell>
          <cell r="C19" t="str">
            <v>Ідзінський Юрій</v>
          </cell>
          <cell r="D19" t="str">
            <v>МСМК</v>
          </cell>
          <cell r="E19" t="str">
            <v>Д,ЛВС</v>
          </cell>
          <cell r="F19">
            <v>6</v>
          </cell>
          <cell r="G19">
            <v>4</v>
          </cell>
          <cell r="I19">
            <v>10</v>
          </cell>
          <cell r="K19">
            <v>3</v>
          </cell>
        </row>
        <row r="20">
          <cell r="B20">
            <v>3</v>
          </cell>
          <cell r="C20" t="str">
            <v>Позоян Арсен</v>
          </cell>
          <cell r="D20" t="str">
            <v> </v>
          </cell>
          <cell r="E20" t="str">
            <v> - ,ПЛТ</v>
          </cell>
          <cell r="I20" t="str">
            <v> 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E21" t="str">
            <v> </v>
          </cell>
          <cell r="I21" t="str">
            <v> </v>
          </cell>
        </row>
        <row r="22">
          <cell r="B22">
            <v>6</v>
          </cell>
          <cell r="C22" t="str">
            <v>Мациков Анзор</v>
          </cell>
          <cell r="D22" t="str">
            <v>КМС</v>
          </cell>
          <cell r="E22" t="str">
            <v>,ДАГ</v>
          </cell>
          <cell r="F22">
            <v>10</v>
          </cell>
          <cell r="I22">
            <v>10</v>
          </cell>
          <cell r="K22">
            <v>4</v>
          </cell>
        </row>
        <row r="23">
          <cell r="B23">
            <v>2</v>
          </cell>
          <cell r="C23" t="str">
            <v>Корбан Артем</v>
          </cell>
          <cell r="D23" t="str">
            <v>КМС</v>
          </cell>
          <cell r="E23" t="str">
            <v>-ДВУОР,БХМ</v>
          </cell>
          <cell r="I23">
            <v>0</v>
          </cell>
          <cell r="K23">
            <v>0</v>
          </cell>
        </row>
        <row r="24">
          <cell r="B24">
            <v>4</v>
          </cell>
          <cell r="C24" t="str">
            <v>Саранов Олександр</v>
          </cell>
          <cell r="D24" t="str">
            <v>КМС</v>
          </cell>
          <cell r="E24" t="str">
            <v>-ДВУОР,БХМ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  <cell r="I25" t="str">
            <v> </v>
          </cell>
        </row>
        <row r="27">
          <cell r="B27">
            <v>3</v>
          </cell>
          <cell r="C27" t="str">
            <v>Позоян Арсен</v>
          </cell>
          <cell r="D27" t="str">
            <v> </v>
          </cell>
          <cell r="E27" t="str">
            <v> - ,ПЛТ</v>
          </cell>
          <cell r="I27">
            <v>0</v>
          </cell>
          <cell r="K27">
            <v>0</v>
          </cell>
        </row>
        <row r="28">
          <cell r="B28">
            <v>5</v>
          </cell>
          <cell r="C28" t="str">
            <v>Гашенко Артем</v>
          </cell>
          <cell r="D28" t="str">
            <v> </v>
          </cell>
          <cell r="E28" t="str">
            <v>,Київ</v>
          </cell>
          <cell r="F28">
            <v>10</v>
          </cell>
          <cell r="I28">
            <v>10</v>
          </cell>
          <cell r="K28">
            <v>4</v>
          </cell>
        </row>
        <row r="29">
          <cell r="B29">
            <v>1</v>
          </cell>
          <cell r="C29" t="str">
            <v>Ідзінський Юрій</v>
          </cell>
          <cell r="D29" t="str">
            <v>МСМК</v>
          </cell>
          <cell r="E29" t="str">
            <v>Д,ЛВС</v>
          </cell>
          <cell r="I29" t="str">
            <v> </v>
          </cell>
        </row>
        <row r="30">
          <cell r="B30" t="str">
            <v> </v>
          </cell>
          <cell r="C30" t="str">
            <v> </v>
          </cell>
          <cell r="D30" t="str">
            <v> </v>
          </cell>
          <cell r="E30" t="str">
            <v> </v>
          </cell>
          <cell r="I30" t="str">
            <v> </v>
          </cell>
        </row>
        <row r="31">
          <cell r="B31">
            <v>4</v>
          </cell>
          <cell r="C31" t="str">
            <v>Саранов Олександр</v>
          </cell>
          <cell r="D31" t="str">
            <v>КМС</v>
          </cell>
          <cell r="E31" t="str">
            <v>-ДВУОР,БХМ</v>
          </cell>
          <cell r="I31">
            <v>0</v>
          </cell>
          <cell r="K31">
            <v>0</v>
          </cell>
        </row>
        <row r="32">
          <cell r="B32">
            <v>6</v>
          </cell>
          <cell r="C32" t="str">
            <v>Мациков Анзор</v>
          </cell>
          <cell r="D32" t="str">
            <v>КМС</v>
          </cell>
          <cell r="E32" t="str">
            <v>,ДАГ</v>
          </cell>
          <cell r="F32">
            <v>7</v>
          </cell>
          <cell r="G32">
            <v>1</v>
          </cell>
          <cell r="I32">
            <v>8</v>
          </cell>
          <cell r="K32">
            <v>3</v>
          </cell>
        </row>
        <row r="33">
          <cell r="B33">
            <v>2</v>
          </cell>
          <cell r="C33" t="str">
            <v>Корбан Артем</v>
          </cell>
          <cell r="D33" t="str">
            <v>КМС</v>
          </cell>
          <cell r="E33" t="str">
            <v>-ДВУОР,БХМ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 t="str">
            <v> </v>
          </cell>
          <cell r="E34" t="str">
            <v> </v>
          </cell>
          <cell r="I3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_лист"/>
      <sheetName val="регионы"/>
      <sheetName val="Лист3"/>
      <sheetName val="расчет_юноши"/>
      <sheetName val="расчет_девушки"/>
      <sheetName val="кол_во_встреч"/>
      <sheetName val="до_6чел"/>
      <sheetName val="картинки"/>
      <sheetName val="списки"/>
    </sheetNames>
    <sheetDataSet>
      <sheetData sheetId="2">
        <row r="1">
          <cell r="B1" t="str">
            <v>ВІДКРИТИЙ ВСЕУКРАЇНСЬКИЙ ТУРНІР</v>
          </cell>
        </row>
        <row r="2">
          <cell r="B2" t="str">
            <v>З ВІЛЬНОЇ БОРОТЬБИ </v>
          </cell>
        </row>
        <row r="3">
          <cell r="B3" t="str">
            <v>ПРИСВЯЧЕНИЙ ПАМ`ЯТІ МСМК М.КАРАЄВА</v>
          </cell>
        </row>
        <row r="4">
          <cell r="B4" t="str">
            <v>27-29 вересня  2019р</v>
          </cell>
        </row>
        <row r="5">
          <cell r="B5" t="str">
            <v>м.Харків</v>
          </cell>
        </row>
        <row r="6">
          <cell r="B6" t="str">
            <v>Грдзелідзе С.Р.</v>
          </cell>
        </row>
        <row r="7">
          <cell r="B7" t="str">
            <v>Клімчук Г.О.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61</v>
          </cell>
        </row>
        <row r="2">
          <cell r="B2" t="str">
            <v>ЧОЛОВІКИ</v>
          </cell>
        </row>
        <row r="17">
          <cell r="K17">
            <v>15</v>
          </cell>
        </row>
        <row r="18">
          <cell r="K18">
            <v>22</v>
          </cell>
        </row>
        <row r="19">
          <cell r="K19">
            <v>12</v>
          </cell>
        </row>
        <row r="20">
          <cell r="K20">
            <v>18</v>
          </cell>
        </row>
        <row r="21">
          <cell r="K21">
            <v>4</v>
          </cell>
        </row>
        <row r="22">
          <cell r="K22">
            <v>16</v>
          </cell>
        </row>
        <row r="23">
          <cell r="K23">
            <v>10</v>
          </cell>
        </row>
        <row r="24">
          <cell r="K24">
            <v>8</v>
          </cell>
        </row>
        <row r="25">
          <cell r="K25">
            <v>2</v>
          </cell>
        </row>
        <row r="26">
          <cell r="K26">
            <v>19</v>
          </cell>
        </row>
        <row r="27">
          <cell r="K27">
            <v>23</v>
          </cell>
        </row>
        <row r="28">
          <cell r="K28">
            <v>14</v>
          </cell>
        </row>
        <row r="29">
          <cell r="K29">
            <v>5</v>
          </cell>
        </row>
        <row r="30">
          <cell r="K30">
            <v>3</v>
          </cell>
        </row>
      </sheetData>
      <sheetData sheetId="2">
        <row r="8">
          <cell r="B8">
            <v>1</v>
          </cell>
          <cell r="C8" t="str">
            <v>Тулуєв</v>
          </cell>
          <cell r="D8" t="str">
            <v>Ісмаіл</v>
          </cell>
          <cell r="E8">
            <v>1996</v>
          </cell>
          <cell r="F8" t="str">
            <v>МС</v>
          </cell>
          <cell r="G8" t="str">
            <v> </v>
          </cell>
          <cell r="I8" t="str">
            <v>ДАГ</v>
          </cell>
          <cell r="K8" t="str">
            <v>Герієв Б.</v>
          </cell>
          <cell r="L8" t="str">
            <v>Батаєв А.</v>
          </cell>
          <cell r="M8" t="str">
            <v> ,ДАГ</v>
          </cell>
          <cell r="N8" t="str">
            <v>Герієв Б.,Батаєв А.</v>
          </cell>
        </row>
        <row r="9">
          <cell r="B9">
            <v>2</v>
          </cell>
          <cell r="C9" t="str">
            <v>Катавейка</v>
          </cell>
          <cell r="D9" t="str">
            <v>Ніку</v>
          </cell>
          <cell r="E9" t="str">
            <v> </v>
          </cell>
          <cell r="F9" t="str">
            <v> </v>
          </cell>
          <cell r="I9" t="str">
            <v>МЛД</v>
          </cell>
          <cell r="K9" t="str">
            <v>Времере Іон</v>
          </cell>
          <cell r="L9" t="str">
            <v>Зубрілін Олександр</v>
          </cell>
          <cell r="M9" t="str">
            <v>,МЛД</v>
          </cell>
          <cell r="N9" t="str">
            <v>Времере Іон,Зубрілін Олександр</v>
          </cell>
        </row>
        <row r="10">
          <cell r="B10">
            <v>3</v>
          </cell>
          <cell r="C10" t="str">
            <v>Бредун</v>
          </cell>
          <cell r="D10" t="str">
            <v>Ярослав</v>
          </cell>
          <cell r="E10">
            <v>1999</v>
          </cell>
          <cell r="F10" t="str">
            <v> </v>
          </cell>
          <cell r="G10" t="str">
            <v> </v>
          </cell>
          <cell r="H10" t="str">
            <v> </v>
          </cell>
          <cell r="I10" t="str">
            <v>ПЛТ</v>
          </cell>
          <cell r="K10" t="str">
            <v>Табакін А.Г.</v>
          </cell>
          <cell r="M10" t="str">
            <v> - ,ПЛТ</v>
          </cell>
          <cell r="N10" t="str">
            <v>Табакін А.Г.</v>
          </cell>
        </row>
        <row r="11">
          <cell r="B11">
            <v>4</v>
          </cell>
          <cell r="C11" t="str">
            <v>Остапенко</v>
          </cell>
          <cell r="D11" t="str">
            <v>Владислав</v>
          </cell>
          <cell r="E11">
            <v>2001</v>
          </cell>
          <cell r="F11" t="str">
            <v>МС</v>
          </cell>
          <cell r="G11" t="str">
            <v> </v>
          </cell>
          <cell r="I11" t="str">
            <v>ЗДЛ</v>
          </cell>
          <cell r="M11" t="str">
            <v> ,ЗДЛ</v>
          </cell>
          <cell r="N11">
            <v>0</v>
          </cell>
        </row>
        <row r="12">
          <cell r="B12">
            <v>5</v>
          </cell>
          <cell r="C12" t="str">
            <v>Булаш</v>
          </cell>
          <cell r="D12" t="str">
            <v>Артем</v>
          </cell>
          <cell r="E12">
            <v>1998</v>
          </cell>
          <cell r="F12" t="str">
            <v>КМС</v>
          </cell>
          <cell r="G12" t="str">
            <v>МОН</v>
          </cell>
          <cell r="I12" t="str">
            <v>КРГ</v>
          </cell>
          <cell r="K12" t="str">
            <v>Подольський О.В.</v>
          </cell>
          <cell r="M12" t="str">
            <v>МОН,КРГ</v>
          </cell>
          <cell r="N12" t="str">
            <v>Подольський О.В.</v>
          </cell>
        </row>
        <row r="13">
          <cell r="B13">
            <v>6</v>
          </cell>
          <cell r="C13" t="str">
            <v>Євсеєнко</v>
          </cell>
          <cell r="D13" t="str">
            <v>Олександр</v>
          </cell>
          <cell r="E13">
            <v>1999</v>
          </cell>
          <cell r="F13" t="str">
            <v>МС</v>
          </cell>
          <cell r="G13" t="str">
            <v>Д</v>
          </cell>
          <cell r="H13" t="str">
            <v>Д4</v>
          </cell>
          <cell r="I13" t="str">
            <v>ХРК</v>
          </cell>
          <cell r="K13" t="str">
            <v>Ченцов М.Ф.</v>
          </cell>
          <cell r="L13" t="str">
            <v>Козлюк І.В.</v>
          </cell>
          <cell r="M13" t="str">
            <v>Д-Д4,ХРК</v>
          </cell>
          <cell r="N13" t="str">
            <v>Ченцов М.Ф.,Козлюк І.В.</v>
          </cell>
        </row>
        <row r="14">
          <cell r="B14">
            <v>7</v>
          </cell>
          <cell r="C14" t="str">
            <v>Колеснік</v>
          </cell>
          <cell r="D14" t="str">
            <v>Леомід</v>
          </cell>
          <cell r="E14" t="str">
            <v> </v>
          </cell>
          <cell r="F14" t="str">
            <v> </v>
          </cell>
          <cell r="I14" t="str">
            <v>МЛД</v>
          </cell>
          <cell r="K14" t="str">
            <v>Времере Іон</v>
          </cell>
          <cell r="L14" t="str">
            <v>Зубрілін Олександр</v>
          </cell>
          <cell r="M14" t="str">
            <v>,МЛД</v>
          </cell>
          <cell r="N14" t="str">
            <v>Времере Іон,Зубрілін Олександр</v>
          </cell>
        </row>
        <row r="15">
          <cell r="B15">
            <v>8</v>
          </cell>
          <cell r="C15" t="str">
            <v>Гурський</v>
          </cell>
          <cell r="D15" t="str">
            <v>Ярослав</v>
          </cell>
          <cell r="E15">
            <v>1998</v>
          </cell>
          <cell r="F15" t="str">
            <v>МС</v>
          </cell>
          <cell r="G15" t="str">
            <v>Д</v>
          </cell>
          <cell r="H15" t="str">
            <v>Лідер-Л</v>
          </cell>
          <cell r="I15" t="str">
            <v>ЛВС</v>
          </cell>
          <cell r="K15" t="str">
            <v>Кравченко М.</v>
          </cell>
          <cell r="L15" t="str">
            <v>Дух І.</v>
          </cell>
          <cell r="M15" t="str">
            <v>Д-Лідер-Л,ЛВС</v>
          </cell>
          <cell r="N15" t="str">
            <v>Кравченко М.,Дух І.</v>
          </cell>
        </row>
        <row r="16">
          <cell r="B16">
            <v>9</v>
          </cell>
          <cell r="C16" t="str">
            <v>Буруков</v>
          </cell>
          <cell r="D16" t="str">
            <v>Володимир</v>
          </cell>
          <cell r="E16">
            <v>1996</v>
          </cell>
          <cell r="F16" t="str">
            <v>МС</v>
          </cell>
          <cell r="I16" t="str">
            <v>ОДС</v>
          </cell>
          <cell r="K16" t="str">
            <v>Ябанджи</v>
          </cell>
          <cell r="M16" t="str">
            <v>,ОДС</v>
          </cell>
          <cell r="N16" t="str">
            <v>Ябанджи</v>
          </cell>
        </row>
        <row r="17">
          <cell r="B17">
            <v>10</v>
          </cell>
          <cell r="C17" t="str">
            <v>Кривенко</v>
          </cell>
          <cell r="D17" t="str">
            <v>Артем</v>
          </cell>
          <cell r="E17">
            <v>2000</v>
          </cell>
          <cell r="F17" t="str">
            <v>МС</v>
          </cell>
          <cell r="I17" t="str">
            <v>ПЛТ</v>
          </cell>
          <cell r="K17" t="str">
            <v>Блащак І.Ф.</v>
          </cell>
          <cell r="M17" t="str">
            <v>,ПЛТ</v>
          </cell>
          <cell r="N17" t="str">
            <v>Блащак І.Ф.</v>
          </cell>
        </row>
        <row r="18">
          <cell r="B18">
            <v>11</v>
          </cell>
          <cell r="C18" t="str">
            <v>Левус</v>
          </cell>
          <cell r="D18" t="str">
            <v>Данило</v>
          </cell>
          <cell r="E18">
            <v>2001</v>
          </cell>
          <cell r="F18" t="str">
            <v>КМС</v>
          </cell>
          <cell r="H18" t="str">
            <v>ДВУОР</v>
          </cell>
          <cell r="I18" t="str">
            <v>БХМ</v>
          </cell>
          <cell r="K18" t="str">
            <v>Єфремов А.В.</v>
          </cell>
          <cell r="L18" t="str">
            <v>Єфремов М.В.</v>
          </cell>
          <cell r="M18" t="str">
            <v>-ДВУОР,БХМ</v>
          </cell>
          <cell r="N18" t="str">
            <v>Єфремов А.В.,Єфремов М.В.</v>
          </cell>
        </row>
        <row r="19">
          <cell r="B19">
            <v>12</v>
          </cell>
          <cell r="C19" t="str">
            <v>Автаєв</v>
          </cell>
          <cell r="D19" t="str">
            <v>Рамзан</v>
          </cell>
          <cell r="E19" t="str">
            <v> </v>
          </cell>
          <cell r="F19" t="str">
            <v> </v>
          </cell>
          <cell r="I19" t="str">
            <v>НІМ</v>
          </cell>
          <cell r="K19" t="str">
            <v>Марсел Евалд</v>
          </cell>
          <cell r="M19" t="str">
            <v>,НІМ</v>
          </cell>
          <cell r="N19" t="str">
            <v>Марсел Евалд</v>
          </cell>
        </row>
        <row r="20">
          <cell r="B20">
            <v>13</v>
          </cell>
          <cell r="C20" t="str">
            <v>Кулініч</v>
          </cell>
          <cell r="D20" t="str">
            <v>Денис</v>
          </cell>
          <cell r="E20">
            <v>2003</v>
          </cell>
          <cell r="F20" t="str">
            <v>І</v>
          </cell>
          <cell r="H20" t="str">
            <v>ДВУОР</v>
          </cell>
          <cell r="I20" t="str">
            <v>БХМ</v>
          </cell>
          <cell r="K20" t="str">
            <v>Єфремов А.В.</v>
          </cell>
          <cell r="L20" t="str">
            <v>Єфремов М.В.</v>
          </cell>
          <cell r="M20" t="str">
            <v>-ДВУОР,БХМ</v>
          </cell>
          <cell r="N20" t="str">
            <v>Єфремов А.В.,Єфремов М.В.</v>
          </cell>
        </row>
        <row r="21">
          <cell r="B21">
            <v>14</v>
          </cell>
          <cell r="C21" t="str">
            <v>Могильченко</v>
          </cell>
          <cell r="D21" t="str">
            <v>Євген</v>
          </cell>
          <cell r="E21">
            <v>2001</v>
          </cell>
          <cell r="F21" t="str">
            <v>КМС</v>
          </cell>
          <cell r="G21" t="str">
            <v>Д</v>
          </cell>
          <cell r="H21" t="str">
            <v>УФК1</v>
          </cell>
          <cell r="I21" t="str">
            <v>ХРК</v>
          </cell>
          <cell r="K21" t="str">
            <v>Головін М.І.</v>
          </cell>
          <cell r="L21" t="str">
            <v>Заяц О.О.</v>
          </cell>
          <cell r="M21" t="str">
            <v>Д-УФК1,ХРК</v>
          </cell>
          <cell r="N21" t="str">
            <v>Головін М.І.,Заяц О.О.</v>
          </cell>
        </row>
        <row r="22">
          <cell r="B22">
            <v>15</v>
          </cell>
          <cell r="C22" t="str">
            <v>Койко</v>
          </cell>
          <cell r="D22" t="str">
            <v>Владислав</v>
          </cell>
          <cell r="E22">
            <v>1998</v>
          </cell>
          <cell r="F22" t="str">
            <v>МС</v>
          </cell>
          <cell r="G22" t="str">
            <v> </v>
          </cell>
          <cell r="I22" t="str">
            <v>БЛР</v>
          </cell>
          <cell r="K22" t="str">
            <v>Литецький Л.Є.</v>
          </cell>
          <cell r="M22" t="str">
            <v> ,БЛР</v>
          </cell>
          <cell r="N22" t="str">
            <v>Литецький Л.Є.</v>
          </cell>
        </row>
        <row r="23">
          <cell r="B23">
            <v>16</v>
          </cell>
          <cell r="C23" t="str">
            <v>Урсу</v>
          </cell>
          <cell r="D23" t="str">
            <v>Олександр</v>
          </cell>
          <cell r="E23">
            <v>1998</v>
          </cell>
          <cell r="F23" t="str">
            <v>МС</v>
          </cell>
          <cell r="G23" t="str">
            <v>Д</v>
          </cell>
          <cell r="I23" t="str">
            <v>МЛТ</v>
          </cell>
          <cell r="K23" t="str">
            <v>Куксов Р.</v>
          </cell>
          <cell r="M23" t="str">
            <v>Д,МЛТ</v>
          </cell>
          <cell r="N23" t="str">
            <v>Куксов Р.</v>
          </cell>
        </row>
        <row r="24">
          <cell r="B24">
            <v>17</v>
          </cell>
          <cell r="C24" t="str">
            <v>Блясецький</v>
          </cell>
          <cell r="D24" t="str">
            <v>Валентин</v>
          </cell>
          <cell r="E24">
            <v>1999</v>
          </cell>
          <cell r="F24" t="str">
            <v>МС</v>
          </cell>
          <cell r="I24" t="str">
            <v>СНТ</v>
          </cell>
          <cell r="K24" t="str">
            <v>Курилюк І.В.</v>
          </cell>
          <cell r="M24" t="str">
            <v>,СНТ</v>
          </cell>
          <cell r="N24" t="str">
            <v>Курилюк І.В.</v>
          </cell>
        </row>
        <row r="25">
          <cell r="B25">
            <v>18</v>
          </cell>
          <cell r="C25" t="str">
            <v>Карманов</v>
          </cell>
          <cell r="D25" t="str">
            <v>Микита</v>
          </cell>
          <cell r="E25">
            <v>2001</v>
          </cell>
          <cell r="F25" t="str">
            <v>КМС</v>
          </cell>
          <cell r="H25" t="str">
            <v>ДВУОР</v>
          </cell>
          <cell r="I25" t="str">
            <v>БХМ</v>
          </cell>
          <cell r="K25" t="str">
            <v>Єфремов А.В.</v>
          </cell>
          <cell r="L25" t="str">
            <v>Єфремов М.В.</v>
          </cell>
          <cell r="M25" t="str">
            <v>-ДВУОР,БХМ</v>
          </cell>
          <cell r="N25" t="str">
            <v>Єфремов А.В.,Єфремов М.В.</v>
          </cell>
        </row>
        <row r="26">
          <cell r="B26">
            <v>19</v>
          </cell>
          <cell r="C26" t="str">
            <v>Абрамов</v>
          </cell>
          <cell r="D26" t="str">
            <v>Микита</v>
          </cell>
          <cell r="E26">
            <v>2002</v>
          </cell>
          <cell r="F26" t="str">
            <v>КМС</v>
          </cell>
          <cell r="G26" t="str">
            <v>МОН</v>
          </cell>
          <cell r="I26" t="str">
            <v>Київ</v>
          </cell>
          <cell r="K26" t="str">
            <v>Семенюшко О.І.</v>
          </cell>
          <cell r="L26" t="str">
            <v>Пісковий В.М.</v>
          </cell>
          <cell r="M26" t="str">
            <v>МОН,Київ</v>
          </cell>
          <cell r="N26" t="str">
            <v>Семенюшко О.І.,Пісковий В.М.</v>
          </cell>
        </row>
        <row r="27">
          <cell r="B27">
            <v>20</v>
          </cell>
          <cell r="C27" t="str">
            <v>Гулієв</v>
          </cell>
          <cell r="D27" t="str">
            <v>Рустам</v>
          </cell>
          <cell r="E27">
            <v>2000</v>
          </cell>
          <cell r="F27" t="str">
            <v>МС</v>
          </cell>
          <cell r="G27" t="str">
            <v>Д</v>
          </cell>
          <cell r="H27" t="str">
            <v>УФК1</v>
          </cell>
          <cell r="I27" t="str">
            <v>ХРК</v>
          </cell>
          <cell r="K27" t="str">
            <v>Мотошков А.В.</v>
          </cell>
          <cell r="L27" t="str">
            <v>Заяц О.О.</v>
          </cell>
          <cell r="M27" t="str">
            <v>Д-УФК1,ХРК</v>
          </cell>
          <cell r="N27" t="str">
            <v>Мотошков А.В.,Заяц О.О.</v>
          </cell>
        </row>
        <row r="28">
          <cell r="B28">
            <v>21</v>
          </cell>
          <cell r="C28" t="str">
            <v>Візир</v>
          </cell>
          <cell r="D28" t="str">
            <v>Павло</v>
          </cell>
          <cell r="E28">
            <v>1998</v>
          </cell>
          <cell r="F28" t="str">
            <v>МС</v>
          </cell>
          <cell r="G28" t="str">
            <v>Д</v>
          </cell>
          <cell r="H28" t="str">
            <v>УФК1</v>
          </cell>
          <cell r="I28" t="str">
            <v>ХРК</v>
          </cell>
          <cell r="K28" t="str">
            <v>Чумак І.І.</v>
          </cell>
          <cell r="L28" t="str">
            <v>Заяц О.О.</v>
          </cell>
          <cell r="M28" t="str">
            <v>Д-УФК1,ХРК</v>
          </cell>
          <cell r="N28" t="str">
            <v>Чумак І.І.,Заяц О.О.</v>
          </cell>
        </row>
        <row r="29">
          <cell r="B29">
            <v>22</v>
          </cell>
          <cell r="C29" t="str">
            <v>Стоянов</v>
          </cell>
          <cell r="D29" t="str">
            <v>Андрій</v>
          </cell>
          <cell r="E29">
            <v>1996</v>
          </cell>
          <cell r="F29" t="str">
            <v>МС</v>
          </cell>
          <cell r="G29" t="str">
            <v>МОН</v>
          </cell>
          <cell r="I29" t="str">
            <v>БРВ</v>
          </cell>
          <cell r="K29" t="str">
            <v>Губринюк С.В.</v>
          </cell>
          <cell r="L29" t="str">
            <v>Монтрович Р.М.</v>
          </cell>
          <cell r="M29" t="str">
            <v>МОН,БРВ</v>
          </cell>
          <cell r="N29" t="str">
            <v>Губринюк С.В.,Монтрович Р.М.</v>
          </cell>
        </row>
        <row r="30">
          <cell r="B30">
            <v>23</v>
          </cell>
          <cell r="C30" t="str">
            <v>Черніков</v>
          </cell>
          <cell r="D30" t="str">
            <v>Дмитро</v>
          </cell>
          <cell r="E30">
            <v>2001</v>
          </cell>
          <cell r="F30" t="str">
            <v>І</v>
          </cell>
          <cell r="H30" t="str">
            <v>ДВУОР</v>
          </cell>
          <cell r="I30" t="str">
            <v>БХМ</v>
          </cell>
          <cell r="K30" t="str">
            <v>Єфремов А.В.</v>
          </cell>
          <cell r="L30" t="str">
            <v>Єфремов М.В.</v>
          </cell>
          <cell r="M30" t="str">
            <v>-ДВУОР,БХМ</v>
          </cell>
          <cell r="N30" t="str">
            <v>Єфремов А.В.,Єфремов М.В.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4">
        <row r="8">
          <cell r="B8">
            <v>1</v>
          </cell>
          <cell r="C8" t="str">
            <v>Тулуєв Ісмаіл</v>
          </cell>
          <cell r="D8" t="str">
            <v>МС</v>
          </cell>
          <cell r="E8" t="str">
            <v> ,ДАГ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>
            <v>2</v>
          </cell>
          <cell r="C10" t="str">
            <v>Катавейка Ніку</v>
          </cell>
          <cell r="D10" t="str">
            <v> </v>
          </cell>
          <cell r="E10" t="str">
            <v>,МЛД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  <row r="12">
          <cell r="B12">
            <v>3</v>
          </cell>
          <cell r="C12" t="str">
            <v>Бредун Ярослав</v>
          </cell>
          <cell r="D12" t="str">
            <v> </v>
          </cell>
          <cell r="E12" t="str">
            <v> - ,ПЛТ</v>
          </cell>
          <cell r="I12" t="str">
            <v>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I13" t="str">
            <v> </v>
          </cell>
        </row>
        <row r="14">
          <cell r="B14">
            <v>4</v>
          </cell>
          <cell r="C14" t="str">
            <v>Остапенко Владислав</v>
          </cell>
          <cell r="D14" t="str">
            <v>МС</v>
          </cell>
          <cell r="E14" t="str">
            <v> ,ЗДЛ</v>
          </cell>
          <cell r="I14" t="str">
            <v> 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I15" t="str">
            <v> </v>
          </cell>
        </row>
        <row r="16">
          <cell r="B16">
            <v>5</v>
          </cell>
          <cell r="C16" t="str">
            <v>Булаш Артем</v>
          </cell>
          <cell r="D16" t="str">
            <v>КМС</v>
          </cell>
          <cell r="E16" t="str">
            <v>МОН,КРГ</v>
          </cell>
          <cell r="I16" t="str">
            <v> </v>
          </cell>
        </row>
        <row r="17">
          <cell r="B17" t="str">
            <v> </v>
          </cell>
          <cell r="C17" t="str">
            <v> </v>
          </cell>
          <cell r="D17" t="str">
            <v> </v>
          </cell>
          <cell r="E17" t="str">
            <v> </v>
          </cell>
          <cell r="I17" t="str">
            <v> </v>
          </cell>
        </row>
        <row r="18">
          <cell r="B18">
            <v>6</v>
          </cell>
          <cell r="C18" t="str">
            <v>Євсеєнко Олександр</v>
          </cell>
          <cell r="D18" t="str">
            <v>МС</v>
          </cell>
          <cell r="E18" t="str">
            <v>Д-Д4,ХРК</v>
          </cell>
          <cell r="I18" t="str">
            <v> </v>
          </cell>
        </row>
        <row r="19">
          <cell r="B19" t="str">
            <v> </v>
          </cell>
          <cell r="C19" t="str">
            <v> </v>
          </cell>
          <cell r="D19" t="str">
            <v> </v>
          </cell>
          <cell r="E19" t="str">
            <v> </v>
          </cell>
          <cell r="I19" t="str">
            <v> </v>
          </cell>
        </row>
        <row r="20">
          <cell r="B20">
            <v>7</v>
          </cell>
          <cell r="C20" t="str">
            <v>Колеснік Леомід</v>
          </cell>
          <cell r="D20" t="str">
            <v> </v>
          </cell>
          <cell r="E20" t="str">
            <v>,МЛД</v>
          </cell>
          <cell r="I20" t="str">
            <v> 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E21" t="str">
            <v> </v>
          </cell>
          <cell r="I21" t="str">
            <v> </v>
          </cell>
        </row>
        <row r="22">
          <cell r="B22">
            <v>8</v>
          </cell>
          <cell r="C22" t="str">
            <v>Гурський Ярослав</v>
          </cell>
          <cell r="D22" t="str">
            <v>МС</v>
          </cell>
          <cell r="E22" t="str">
            <v>Д-Лідер-Л,ЛВС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 t="str">
            <v> </v>
          </cell>
          <cell r="E23" t="str">
            <v> </v>
          </cell>
          <cell r="I23" t="str">
            <v> </v>
          </cell>
        </row>
        <row r="24">
          <cell r="B24">
            <v>9</v>
          </cell>
          <cell r="C24" t="str">
            <v>Буруков Володимир</v>
          </cell>
          <cell r="D24" t="str">
            <v>МС</v>
          </cell>
          <cell r="E24" t="str">
            <v>,ОДС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  <cell r="I25" t="str">
            <v> </v>
          </cell>
        </row>
        <row r="26">
          <cell r="B26">
            <v>10</v>
          </cell>
          <cell r="C26" t="str">
            <v>Кривенко Артем</v>
          </cell>
          <cell r="D26" t="str">
            <v>МС</v>
          </cell>
          <cell r="E26" t="str">
            <v>,ПЛТ</v>
          </cell>
          <cell r="F26">
            <v>2</v>
          </cell>
          <cell r="G26">
            <v>2</v>
          </cell>
          <cell r="I26">
            <v>4</v>
          </cell>
          <cell r="K26">
            <v>3</v>
          </cell>
        </row>
        <row r="27">
          <cell r="B27">
            <v>11</v>
          </cell>
          <cell r="C27" t="str">
            <v>Левус Данило</v>
          </cell>
          <cell r="D27" t="str">
            <v>КМС</v>
          </cell>
          <cell r="E27" t="str">
            <v>-ДВУОР,БХМ</v>
          </cell>
          <cell r="I27" t="str">
            <v> </v>
          </cell>
          <cell r="K27">
            <v>0</v>
          </cell>
        </row>
        <row r="28">
          <cell r="B28">
            <v>12</v>
          </cell>
          <cell r="C28" t="str">
            <v>Автаєв Рамзан</v>
          </cell>
          <cell r="D28" t="str">
            <v> </v>
          </cell>
          <cell r="E28" t="str">
            <v>,НІМ</v>
          </cell>
          <cell r="F28">
            <v>10</v>
          </cell>
          <cell r="I28">
            <v>10</v>
          </cell>
          <cell r="K28">
            <v>4</v>
          </cell>
        </row>
        <row r="29">
          <cell r="B29">
            <v>13</v>
          </cell>
          <cell r="C29" t="str">
            <v>Кулініч Денис</v>
          </cell>
          <cell r="D29" t="str">
            <v>І</v>
          </cell>
          <cell r="E29" t="str">
            <v>-ДВУОР,БХМ</v>
          </cell>
          <cell r="I29" t="str">
            <v> </v>
          </cell>
          <cell r="K29">
            <v>0</v>
          </cell>
        </row>
        <row r="30">
          <cell r="B30">
            <v>14</v>
          </cell>
          <cell r="C30" t="str">
            <v>Могильченко Євген</v>
          </cell>
          <cell r="D30" t="str">
            <v>КМС</v>
          </cell>
          <cell r="E30" t="str">
            <v>Д-УФК1,ХРК</v>
          </cell>
          <cell r="G30">
            <v>2</v>
          </cell>
          <cell r="I30">
            <v>2</v>
          </cell>
          <cell r="K30">
            <v>1</v>
          </cell>
        </row>
        <row r="31">
          <cell r="B31">
            <v>15</v>
          </cell>
          <cell r="C31" t="str">
            <v>Койко Владислав</v>
          </cell>
          <cell r="D31" t="str">
            <v>МС</v>
          </cell>
          <cell r="E31" t="str">
            <v> ,БЛР</v>
          </cell>
          <cell r="F31">
            <v>6</v>
          </cell>
          <cell r="G31">
            <v>7</v>
          </cell>
          <cell r="I31">
            <v>13</v>
          </cell>
          <cell r="K31">
            <v>4</v>
          </cell>
        </row>
        <row r="32">
          <cell r="B32">
            <v>16</v>
          </cell>
          <cell r="C32" t="str">
            <v>Урсу Олександр</v>
          </cell>
          <cell r="D32" t="str">
            <v>МС</v>
          </cell>
          <cell r="E32" t="str">
            <v>Д,МЛТ</v>
          </cell>
          <cell r="I32" t="str">
            <v> </v>
          </cell>
          <cell r="K32">
            <v>0</v>
          </cell>
        </row>
        <row r="33">
          <cell r="B33">
            <v>17</v>
          </cell>
          <cell r="C33" t="str">
            <v>Блясецький Валентин</v>
          </cell>
          <cell r="D33" t="str">
            <v>МС</v>
          </cell>
          <cell r="E33" t="str">
            <v>,СНТ</v>
          </cell>
          <cell r="F33">
            <v>8</v>
          </cell>
          <cell r="I33">
            <v>8</v>
          </cell>
          <cell r="K33">
            <v>5</v>
          </cell>
        </row>
        <row r="34">
          <cell r="B34">
            <v>18</v>
          </cell>
          <cell r="C34" t="str">
            <v>Карманов Микита</v>
          </cell>
          <cell r="D34" t="str">
            <v>КМС</v>
          </cell>
          <cell r="E34" t="str">
            <v>-ДВУОР,БХМ</v>
          </cell>
          <cell r="F34">
            <v>4</v>
          </cell>
          <cell r="G34">
            <v>5</v>
          </cell>
          <cell r="I34">
            <v>9</v>
          </cell>
          <cell r="K34">
            <v>3</v>
          </cell>
        </row>
        <row r="35">
          <cell r="B35">
            <v>19</v>
          </cell>
          <cell r="C35" t="str">
            <v>Абрамов Микита</v>
          </cell>
          <cell r="D35" t="str">
            <v>КМС</v>
          </cell>
          <cell r="E35" t="str">
            <v>МОН,Київ</v>
          </cell>
          <cell r="F35">
            <v>1</v>
          </cell>
          <cell r="G35">
            <v>3</v>
          </cell>
          <cell r="I35">
            <v>4</v>
          </cell>
          <cell r="K35">
            <v>1</v>
          </cell>
        </row>
        <row r="36">
          <cell r="B36">
            <v>20</v>
          </cell>
          <cell r="C36" t="str">
            <v>Гулієв Рустам</v>
          </cell>
          <cell r="D36" t="str">
            <v>МС</v>
          </cell>
          <cell r="E36" t="str">
            <v>Д-УФК1,ХРК</v>
          </cell>
          <cell r="I36" t="str">
            <v> </v>
          </cell>
          <cell r="K36">
            <v>0</v>
          </cell>
        </row>
        <row r="37">
          <cell r="B37">
            <v>21</v>
          </cell>
          <cell r="C37" t="str">
            <v>Візир Павло</v>
          </cell>
          <cell r="D37" t="str">
            <v>МС</v>
          </cell>
          <cell r="E37" t="str">
            <v>Д-УФК1,ХРК</v>
          </cell>
          <cell r="F37">
            <v>2</v>
          </cell>
          <cell r="G37">
            <v>1</v>
          </cell>
          <cell r="I37">
            <v>3</v>
          </cell>
          <cell r="K37">
            <v>3</v>
          </cell>
        </row>
        <row r="38">
          <cell r="B38">
            <v>22</v>
          </cell>
          <cell r="C38" t="str">
            <v>Стоянов Андрій</v>
          </cell>
          <cell r="D38" t="str">
            <v>МС</v>
          </cell>
          <cell r="E38" t="str">
            <v>МОН,БРВ</v>
          </cell>
          <cell r="F38">
            <v>8</v>
          </cell>
          <cell r="G38">
            <v>4</v>
          </cell>
          <cell r="I38">
            <v>12</v>
          </cell>
          <cell r="K38">
            <v>4</v>
          </cell>
        </row>
        <row r="39">
          <cell r="B39">
            <v>23</v>
          </cell>
          <cell r="C39" t="str">
            <v>Черніков Дмитро</v>
          </cell>
          <cell r="D39" t="str">
            <v>І</v>
          </cell>
          <cell r="E39" t="str">
            <v>-ДВУОР,БХМ</v>
          </cell>
          <cell r="F39">
            <v>2</v>
          </cell>
          <cell r="I39">
            <v>2</v>
          </cell>
          <cell r="K39">
            <v>1</v>
          </cell>
        </row>
      </sheetData>
      <sheetData sheetId="5">
        <row r="8">
          <cell r="B8">
            <v>1</v>
          </cell>
          <cell r="C8" t="str">
            <v>Тулуєв Ісмаіл</v>
          </cell>
          <cell r="D8" t="str">
            <v>МС</v>
          </cell>
          <cell r="E8" t="str">
            <v> ,ДАГ</v>
          </cell>
          <cell r="F8">
            <v>5</v>
          </cell>
          <cell r="I8">
            <v>5</v>
          </cell>
          <cell r="K8">
            <v>3</v>
          </cell>
        </row>
        <row r="9">
          <cell r="B9">
            <v>2</v>
          </cell>
          <cell r="C9" t="str">
            <v>Катавейка Ніку</v>
          </cell>
          <cell r="D9" t="str">
            <v> </v>
          </cell>
          <cell r="E9" t="str">
            <v>,МЛД</v>
          </cell>
          <cell r="F9">
            <v>4</v>
          </cell>
          <cell r="I9">
            <v>4</v>
          </cell>
          <cell r="K9">
            <v>1</v>
          </cell>
        </row>
        <row r="10">
          <cell r="B10">
            <v>3</v>
          </cell>
          <cell r="C10" t="str">
            <v>Бредун Ярослав</v>
          </cell>
          <cell r="D10" t="str">
            <v> </v>
          </cell>
          <cell r="E10" t="str">
            <v> - ,ПЛТ</v>
          </cell>
          <cell r="I10" t="str">
            <v> </v>
          </cell>
          <cell r="K10">
            <v>0</v>
          </cell>
        </row>
        <row r="11">
          <cell r="B11">
            <v>4</v>
          </cell>
          <cell r="C11" t="str">
            <v>Остапенко Владислав</v>
          </cell>
          <cell r="D11" t="str">
            <v>МС</v>
          </cell>
          <cell r="E11" t="str">
            <v> ,ЗДЛ</v>
          </cell>
          <cell r="F11">
            <v>9</v>
          </cell>
          <cell r="G11">
            <v>2</v>
          </cell>
          <cell r="I11">
            <v>11</v>
          </cell>
          <cell r="K11">
            <v>4</v>
          </cell>
        </row>
        <row r="12">
          <cell r="B12">
            <v>5</v>
          </cell>
          <cell r="C12" t="str">
            <v>Булаш Артем</v>
          </cell>
          <cell r="D12" t="str">
            <v>КМС</v>
          </cell>
          <cell r="E12" t="str">
            <v>МОН,КРГ</v>
          </cell>
          <cell r="I12" t="str">
            <v> </v>
          </cell>
          <cell r="K12">
            <v>0</v>
          </cell>
        </row>
        <row r="13">
          <cell r="B13">
            <v>6</v>
          </cell>
          <cell r="C13" t="str">
            <v>Євсеєнко Олександр</v>
          </cell>
          <cell r="D13" t="str">
            <v>МС</v>
          </cell>
          <cell r="E13" t="str">
            <v>Д-Д4,ХРК</v>
          </cell>
          <cell r="F13">
            <v>10</v>
          </cell>
          <cell r="I13">
            <v>10</v>
          </cell>
          <cell r="K13">
            <v>4</v>
          </cell>
        </row>
        <row r="14">
          <cell r="B14">
            <v>7</v>
          </cell>
          <cell r="C14" t="str">
            <v>Колеснік Леомід</v>
          </cell>
          <cell r="D14" t="str">
            <v> </v>
          </cell>
          <cell r="E14" t="str">
            <v>,МЛД</v>
          </cell>
          <cell r="F14">
            <v>6</v>
          </cell>
          <cell r="G14">
            <v>5</v>
          </cell>
          <cell r="I14">
            <v>11</v>
          </cell>
          <cell r="K14">
            <v>3</v>
          </cell>
        </row>
        <row r="15">
          <cell r="B15">
            <v>8</v>
          </cell>
          <cell r="C15" t="str">
            <v>Гурський Ярослав</v>
          </cell>
          <cell r="D15" t="str">
            <v>МС</v>
          </cell>
          <cell r="E15" t="str">
            <v>Д-Лідер-Л,ЛВС</v>
          </cell>
          <cell r="F15">
            <v>2</v>
          </cell>
          <cell r="G15">
            <v>3</v>
          </cell>
          <cell r="I15">
            <v>5</v>
          </cell>
          <cell r="K15">
            <v>1</v>
          </cell>
        </row>
        <row r="16">
          <cell r="B16">
            <v>9</v>
          </cell>
          <cell r="C16" t="str">
            <v>Буруков Володимир</v>
          </cell>
          <cell r="D16" t="str">
            <v>МС</v>
          </cell>
          <cell r="E16" t="str">
            <v>,ОДС</v>
          </cell>
          <cell r="F16">
            <v>5</v>
          </cell>
          <cell r="G16">
            <v>5</v>
          </cell>
          <cell r="I16">
            <v>10</v>
          </cell>
          <cell r="K16">
            <v>4</v>
          </cell>
        </row>
        <row r="17">
          <cell r="B17">
            <v>10</v>
          </cell>
          <cell r="C17" t="str">
            <v>Кривенко Артем</v>
          </cell>
          <cell r="D17" t="str">
            <v>МС</v>
          </cell>
          <cell r="E17" t="str">
            <v>,ПЛТ</v>
          </cell>
          <cell r="I17" t="str">
            <v> </v>
          </cell>
          <cell r="K17">
            <v>0</v>
          </cell>
        </row>
        <row r="18">
          <cell r="B18">
            <v>12</v>
          </cell>
          <cell r="C18" t="str">
            <v>Автаєв Рамзан</v>
          </cell>
          <cell r="D18" t="str">
            <v> </v>
          </cell>
          <cell r="E18" t="str">
            <v>,НІМ</v>
          </cell>
          <cell r="F18">
            <v>2</v>
          </cell>
          <cell r="I18">
            <v>2</v>
          </cell>
          <cell r="K18">
            <v>1</v>
          </cell>
        </row>
        <row r="19">
          <cell r="B19">
            <v>15</v>
          </cell>
          <cell r="C19" t="str">
            <v>Койко Владислав</v>
          </cell>
          <cell r="D19" t="str">
            <v>МС</v>
          </cell>
          <cell r="E19" t="str">
            <v> ,БЛР</v>
          </cell>
          <cell r="F19">
            <v>2</v>
          </cell>
          <cell r="I19">
            <v>2</v>
          </cell>
          <cell r="K19">
            <v>3</v>
          </cell>
        </row>
        <row r="20">
          <cell r="B20">
            <v>17</v>
          </cell>
          <cell r="C20" t="str">
            <v>Блясецький Валентин</v>
          </cell>
          <cell r="D20" t="str">
            <v>МС</v>
          </cell>
          <cell r="E20" t="str">
            <v>,СНТ</v>
          </cell>
          <cell r="F20">
            <v>10</v>
          </cell>
          <cell r="I20">
            <v>10</v>
          </cell>
          <cell r="K20">
            <v>4</v>
          </cell>
        </row>
        <row r="21">
          <cell r="B21">
            <v>18</v>
          </cell>
          <cell r="C21" t="str">
            <v>Карманов Микита</v>
          </cell>
          <cell r="D21" t="str">
            <v>КМС</v>
          </cell>
          <cell r="E21" t="str">
            <v>-ДВУОР,БХМ</v>
          </cell>
          <cell r="I21" t="str">
            <v> </v>
          </cell>
          <cell r="K21">
            <v>0</v>
          </cell>
        </row>
        <row r="22">
          <cell r="B22">
            <v>21</v>
          </cell>
          <cell r="C22" t="str">
            <v>Візир Павло</v>
          </cell>
          <cell r="D22" t="str">
            <v>МС</v>
          </cell>
          <cell r="E22" t="str">
            <v>Д-УФК1,ХРК</v>
          </cell>
          <cell r="G22">
            <v>3</v>
          </cell>
          <cell r="I22">
            <v>3</v>
          </cell>
          <cell r="K22">
            <v>3</v>
          </cell>
        </row>
        <row r="23">
          <cell r="B23">
            <v>22</v>
          </cell>
          <cell r="C23" t="str">
            <v>Стоянов Андрій</v>
          </cell>
          <cell r="D23" t="str">
            <v>МС</v>
          </cell>
          <cell r="E23" t="str">
            <v>МОН,БРВ</v>
          </cell>
          <cell r="F23">
            <v>1</v>
          </cell>
          <cell r="I23">
            <v>1</v>
          </cell>
          <cell r="K23">
            <v>1</v>
          </cell>
        </row>
      </sheetData>
      <sheetData sheetId="6">
        <row r="8">
          <cell r="B8">
            <v>1</v>
          </cell>
          <cell r="C8" t="str">
            <v>Тулуєв Ісмаіл</v>
          </cell>
          <cell r="D8" t="str">
            <v>МС</v>
          </cell>
          <cell r="E8" t="str">
            <v> ,ДАГ</v>
          </cell>
          <cell r="F8">
            <v>1</v>
          </cell>
          <cell r="G8">
            <v>6</v>
          </cell>
          <cell r="I8">
            <v>7</v>
          </cell>
          <cell r="K8">
            <v>5</v>
          </cell>
        </row>
        <row r="9">
          <cell r="B9">
            <v>4</v>
          </cell>
          <cell r="C9" t="str">
            <v>Остапенко Владислав</v>
          </cell>
          <cell r="D9" t="str">
            <v>МС</v>
          </cell>
          <cell r="E9" t="str">
            <v> ,ЗДЛ</v>
          </cell>
          <cell r="G9">
            <v>1</v>
          </cell>
          <cell r="I9">
            <v>1</v>
          </cell>
          <cell r="K9">
            <v>0</v>
          </cell>
        </row>
        <row r="10">
          <cell r="B10">
            <v>6</v>
          </cell>
          <cell r="C10" t="str">
            <v>Євсеєнко Олександр</v>
          </cell>
          <cell r="D10" t="str">
            <v>МС</v>
          </cell>
          <cell r="E10" t="str">
            <v>Д-Д4,ХРК</v>
          </cell>
          <cell r="F10">
            <v>4</v>
          </cell>
          <cell r="G10">
            <v>4</v>
          </cell>
          <cell r="I10">
            <v>8</v>
          </cell>
          <cell r="K10">
            <v>1</v>
          </cell>
        </row>
        <row r="11">
          <cell r="B11">
            <v>7</v>
          </cell>
          <cell r="C11" t="str">
            <v>Колеснік Леомід</v>
          </cell>
          <cell r="D11" t="str">
            <v> </v>
          </cell>
          <cell r="E11" t="str">
            <v>,МЛД</v>
          </cell>
          <cell r="F11">
            <v>8</v>
          </cell>
          <cell r="G11">
            <v>1</v>
          </cell>
          <cell r="I11">
            <v>9</v>
          </cell>
          <cell r="K11">
            <v>3</v>
          </cell>
        </row>
        <row r="12">
          <cell r="B12">
            <v>9</v>
          </cell>
          <cell r="C12" t="str">
            <v>Буруков Володимир</v>
          </cell>
          <cell r="D12" t="str">
            <v>МС</v>
          </cell>
          <cell r="E12" t="str">
            <v>,ОДС</v>
          </cell>
          <cell r="F12">
            <v>2</v>
          </cell>
          <cell r="G12">
            <v>4</v>
          </cell>
          <cell r="I12">
            <v>6</v>
          </cell>
          <cell r="K12">
            <v>3</v>
          </cell>
        </row>
        <row r="13">
          <cell r="B13">
            <v>15</v>
          </cell>
          <cell r="C13" t="str">
            <v>Койко Владислав</v>
          </cell>
          <cell r="D13" t="str">
            <v>МС</v>
          </cell>
          <cell r="E13" t="str">
            <v> ,БЛР</v>
          </cell>
          <cell r="G13">
            <v>2</v>
          </cell>
          <cell r="I13">
            <v>2</v>
          </cell>
          <cell r="K13">
            <v>1</v>
          </cell>
        </row>
        <row r="14">
          <cell r="B14">
            <v>17</v>
          </cell>
          <cell r="C14" t="str">
            <v>Блясецький Валентин</v>
          </cell>
          <cell r="D14" t="str">
            <v>МС</v>
          </cell>
          <cell r="E14" t="str">
            <v>,СНТ</v>
          </cell>
          <cell r="F14">
            <v>3</v>
          </cell>
          <cell r="G14">
            <v>2</v>
          </cell>
          <cell r="I14">
            <v>5</v>
          </cell>
          <cell r="K14">
            <v>3</v>
          </cell>
        </row>
        <row r="15">
          <cell r="B15">
            <v>21</v>
          </cell>
          <cell r="C15" t="str">
            <v>Візир Павло</v>
          </cell>
          <cell r="D15" t="str">
            <v>МС</v>
          </cell>
          <cell r="E15" t="str">
            <v>Д-УФК1,ХРК</v>
          </cell>
          <cell r="G15">
            <v>4</v>
          </cell>
          <cell r="I15">
            <v>4</v>
          </cell>
          <cell r="K15">
            <v>1</v>
          </cell>
        </row>
      </sheetData>
      <sheetData sheetId="7">
        <row r="8">
          <cell r="B8">
            <v>1</v>
          </cell>
          <cell r="C8" t="str">
            <v>Тулуєв Ісмаіл</v>
          </cell>
          <cell r="D8" t="str">
            <v>МС</v>
          </cell>
          <cell r="E8" t="str">
            <v> ,ДАГ</v>
          </cell>
          <cell r="F8">
            <v>5</v>
          </cell>
          <cell r="I8">
            <v>5</v>
          </cell>
          <cell r="K8">
            <v>1</v>
          </cell>
        </row>
        <row r="9">
          <cell r="B9">
            <v>7</v>
          </cell>
          <cell r="C9" t="str">
            <v>Колеснік Леомід</v>
          </cell>
          <cell r="D9" t="str">
            <v> </v>
          </cell>
          <cell r="E9" t="str">
            <v>,МЛД</v>
          </cell>
          <cell r="F9">
            <v>8</v>
          </cell>
          <cell r="I9">
            <v>8</v>
          </cell>
          <cell r="K9">
            <v>3</v>
          </cell>
        </row>
        <row r="10">
          <cell r="B10">
            <v>9</v>
          </cell>
          <cell r="C10" t="str">
            <v>Буруков Володимир</v>
          </cell>
          <cell r="D10" t="str">
            <v>МС</v>
          </cell>
          <cell r="E10" t="str">
            <v>,ОДС</v>
          </cell>
          <cell r="F10">
            <v>2</v>
          </cell>
          <cell r="I10">
            <v>2</v>
          </cell>
          <cell r="K10">
            <v>1</v>
          </cell>
        </row>
        <row r="11">
          <cell r="B11">
            <v>17</v>
          </cell>
          <cell r="C11" t="str">
            <v>Блясецький Валентин</v>
          </cell>
          <cell r="D11" t="str">
            <v>МС</v>
          </cell>
          <cell r="E11" t="str">
            <v>,СНТ</v>
          </cell>
          <cell r="F11">
            <v>8</v>
          </cell>
          <cell r="I11">
            <v>8</v>
          </cell>
          <cell r="K11">
            <v>3</v>
          </cell>
        </row>
      </sheetData>
      <sheetData sheetId="8"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I10" t="str">
            <v> </v>
          </cell>
        </row>
        <row r="11">
          <cell r="B11">
            <v>16</v>
          </cell>
          <cell r="C11" t="str">
            <v>Урсу Олександр</v>
          </cell>
          <cell r="D11" t="str">
            <v>МС</v>
          </cell>
          <cell r="E11" t="str">
            <v>Д,МЛТ</v>
          </cell>
          <cell r="I11" t="str">
            <v> </v>
          </cell>
        </row>
      </sheetData>
      <sheetData sheetId="9">
        <row r="8">
          <cell r="B8" t="str">
            <v> </v>
          </cell>
          <cell r="C8" t="str">
            <v> </v>
          </cell>
          <cell r="D8" t="str">
            <v> </v>
          </cell>
          <cell r="E8" t="str">
            <v> </v>
          </cell>
          <cell r="I8" t="str">
            <v> </v>
          </cell>
        </row>
        <row r="9">
          <cell r="B9">
            <v>8</v>
          </cell>
          <cell r="C9" t="str">
            <v>Гурський Ярослав</v>
          </cell>
          <cell r="D9" t="str">
            <v>МС</v>
          </cell>
          <cell r="E9" t="str">
            <v>Д-Лідер-Л,ЛВС</v>
          </cell>
          <cell r="I9" t="str">
            <v> </v>
          </cell>
        </row>
        <row r="10">
          <cell r="B10">
            <v>16</v>
          </cell>
          <cell r="C10" t="str">
            <v>Урсу Олександр</v>
          </cell>
          <cell r="D10" t="str">
            <v>МС</v>
          </cell>
          <cell r="E10" t="str">
            <v>Д,МЛТ</v>
          </cell>
          <cell r="F10">
            <v>7</v>
          </cell>
          <cell r="G10">
            <v>2</v>
          </cell>
          <cell r="I10">
            <v>9</v>
          </cell>
          <cell r="K10">
            <v>3</v>
          </cell>
        </row>
        <row r="11">
          <cell r="B11">
            <v>18</v>
          </cell>
          <cell r="C11" t="str">
            <v>Карманов Микита</v>
          </cell>
          <cell r="D11" t="str">
            <v>КМС</v>
          </cell>
          <cell r="E11" t="str">
            <v>-ДВУОР,БХМ</v>
          </cell>
          <cell r="F11">
            <v>2</v>
          </cell>
          <cell r="G11">
            <v>2</v>
          </cell>
          <cell r="I11">
            <v>4</v>
          </cell>
          <cell r="K11">
            <v>1</v>
          </cell>
        </row>
      </sheetData>
      <sheetData sheetId="10">
        <row r="8">
          <cell r="B8">
            <v>8</v>
          </cell>
          <cell r="C8" t="str">
            <v>Гурський Ярослав</v>
          </cell>
          <cell r="D8" t="str">
            <v>МС</v>
          </cell>
          <cell r="E8" t="str">
            <v>Д-Лідер-Л,ЛВС</v>
          </cell>
          <cell r="G8">
            <v>4</v>
          </cell>
          <cell r="I8">
            <v>4</v>
          </cell>
          <cell r="K8">
            <v>1</v>
          </cell>
        </row>
        <row r="9">
          <cell r="B9">
            <v>6</v>
          </cell>
          <cell r="C9" t="str">
            <v>Євсеєнко Олександр</v>
          </cell>
          <cell r="D9" t="str">
            <v>МС</v>
          </cell>
          <cell r="E9" t="str">
            <v>Д-Д4,ХРК</v>
          </cell>
          <cell r="F9">
            <v>3</v>
          </cell>
          <cell r="G9">
            <v>2</v>
          </cell>
          <cell r="I9">
            <v>5</v>
          </cell>
          <cell r="K9">
            <v>3</v>
          </cell>
        </row>
        <row r="10">
          <cell r="B10">
            <v>16</v>
          </cell>
          <cell r="C10" t="str">
            <v>Урсу Олександр</v>
          </cell>
          <cell r="D10" t="str">
            <v>МС</v>
          </cell>
          <cell r="E10" t="str">
            <v>Д,МЛТ</v>
          </cell>
          <cell r="F10">
            <v>6</v>
          </cell>
          <cell r="I10">
            <v>6</v>
          </cell>
          <cell r="K10">
            <v>0</v>
          </cell>
        </row>
        <row r="11">
          <cell r="B11">
            <v>21</v>
          </cell>
          <cell r="C11" t="str">
            <v>Візир Павло</v>
          </cell>
          <cell r="D11" t="str">
            <v>МС</v>
          </cell>
          <cell r="E11" t="str">
            <v>Д-УФК1,ХРК</v>
          </cell>
          <cell r="F11">
            <v>6</v>
          </cell>
          <cell r="G11">
            <v>8</v>
          </cell>
          <cell r="I11">
            <v>14</v>
          </cell>
          <cell r="K11">
            <v>5</v>
          </cell>
        </row>
      </sheetData>
      <sheetData sheetId="11">
        <row r="8">
          <cell r="B8">
            <v>6</v>
          </cell>
          <cell r="C8" t="str">
            <v>Євсеєнко Олександр</v>
          </cell>
          <cell r="D8" t="str">
            <v>МС</v>
          </cell>
          <cell r="E8" t="str">
            <v>Д-Д4,ХРК</v>
          </cell>
          <cell r="I8" t="str">
            <v> </v>
          </cell>
          <cell r="K8">
            <v>0</v>
          </cell>
        </row>
        <row r="9">
          <cell r="B9">
            <v>1</v>
          </cell>
          <cell r="C9" t="str">
            <v>Тулуєв Ісмаіл</v>
          </cell>
          <cell r="D9" t="str">
            <v>МС</v>
          </cell>
          <cell r="E9" t="str">
            <v> ,ДАГ</v>
          </cell>
          <cell r="F9">
            <v>10</v>
          </cell>
          <cell r="I9">
            <v>10</v>
          </cell>
          <cell r="K9">
            <v>4</v>
          </cell>
        </row>
        <row r="10">
          <cell r="B10">
            <v>21</v>
          </cell>
          <cell r="C10" t="str">
            <v>Візир Павло</v>
          </cell>
          <cell r="D10" t="str">
            <v>МС</v>
          </cell>
          <cell r="E10" t="str">
            <v>Д-УФК1,ХРК</v>
          </cell>
          <cell r="G10">
            <v>1</v>
          </cell>
          <cell r="I10">
            <v>1</v>
          </cell>
          <cell r="K10">
            <v>1</v>
          </cell>
        </row>
        <row r="11">
          <cell r="B11">
            <v>9</v>
          </cell>
          <cell r="C11" t="str">
            <v>Буруков Володимир</v>
          </cell>
          <cell r="D11" t="str">
            <v>МС</v>
          </cell>
          <cell r="E11" t="str">
            <v>,ОДС</v>
          </cell>
          <cell r="F11">
            <v>1</v>
          </cell>
          <cell r="G11">
            <v>3</v>
          </cell>
          <cell r="I11">
            <v>4</v>
          </cell>
          <cell r="K11">
            <v>3</v>
          </cell>
        </row>
      </sheetData>
      <sheetData sheetId="13">
        <row r="8">
          <cell r="F8">
            <v>2</v>
          </cell>
          <cell r="G8">
            <v>2</v>
          </cell>
          <cell r="K8">
            <v>1</v>
          </cell>
        </row>
        <row r="9">
          <cell r="F9">
            <v>2</v>
          </cell>
          <cell r="G9">
            <v>5</v>
          </cell>
          <cell r="K9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65</v>
          </cell>
        </row>
        <row r="2">
          <cell r="B2" t="str">
            <v>ЧОЛОВІКИ</v>
          </cell>
        </row>
        <row r="17">
          <cell r="K17">
            <v>16</v>
          </cell>
        </row>
        <row r="18">
          <cell r="K18">
            <v>8</v>
          </cell>
        </row>
        <row r="19">
          <cell r="K19">
            <v>10</v>
          </cell>
        </row>
        <row r="20">
          <cell r="K20">
            <v>1</v>
          </cell>
        </row>
        <row r="21">
          <cell r="K21">
            <v>9</v>
          </cell>
        </row>
        <row r="22">
          <cell r="K22">
            <v>2</v>
          </cell>
        </row>
        <row r="23">
          <cell r="K23">
            <v>15</v>
          </cell>
        </row>
        <row r="24">
          <cell r="K24">
            <v>3</v>
          </cell>
        </row>
        <row r="25">
          <cell r="K25">
            <v>17</v>
          </cell>
        </row>
        <row r="26">
          <cell r="K26">
            <v>14</v>
          </cell>
        </row>
      </sheetData>
      <sheetData sheetId="2">
        <row r="8">
          <cell r="B8">
            <v>1</v>
          </cell>
          <cell r="C8" t="str">
            <v>Мамека</v>
          </cell>
          <cell r="D8" t="str">
            <v>Віталій</v>
          </cell>
          <cell r="E8">
            <v>2001</v>
          </cell>
          <cell r="F8" t="str">
            <v>КМС</v>
          </cell>
          <cell r="G8" t="str">
            <v>МОН</v>
          </cell>
          <cell r="I8" t="str">
            <v>Київ</v>
          </cell>
          <cell r="K8" t="str">
            <v>Захарків С.Й.</v>
          </cell>
          <cell r="L8" t="str">
            <v>Щербина О.Я.</v>
          </cell>
          <cell r="M8" t="str">
            <v>МОН,Київ</v>
          </cell>
          <cell r="N8" t="str">
            <v>Захарків С.Й.,Щербина О.Я.</v>
          </cell>
        </row>
        <row r="9">
          <cell r="B9">
            <v>2</v>
          </cell>
          <cell r="C9" t="str">
            <v>Карімов</v>
          </cell>
          <cell r="D9" t="str">
            <v>Рустам</v>
          </cell>
          <cell r="E9">
            <v>2002</v>
          </cell>
          <cell r="F9" t="str">
            <v>І</v>
          </cell>
          <cell r="G9" t="str">
            <v>Д</v>
          </cell>
          <cell r="H9" t="str">
            <v>УФК1</v>
          </cell>
          <cell r="I9" t="str">
            <v>ХРК</v>
          </cell>
          <cell r="K9" t="str">
            <v>Жуков В.І.</v>
          </cell>
          <cell r="L9" t="str">
            <v>Арнаут В.Ю.</v>
          </cell>
          <cell r="M9" t="str">
            <v>Д-УФК1,ХРК</v>
          </cell>
          <cell r="N9" t="str">
            <v>Жуков В.І.,Арнаут В.Ю.</v>
          </cell>
        </row>
        <row r="10">
          <cell r="B10">
            <v>3</v>
          </cell>
          <cell r="C10" t="str">
            <v>Чорномор</v>
          </cell>
          <cell r="D10" t="str">
            <v>Роман</v>
          </cell>
          <cell r="E10">
            <v>2001</v>
          </cell>
          <cell r="F10" t="str">
            <v>І</v>
          </cell>
          <cell r="G10" t="str">
            <v>Д</v>
          </cell>
          <cell r="H10" t="str">
            <v>УФК1</v>
          </cell>
          <cell r="I10" t="str">
            <v>ХРК</v>
          </cell>
          <cell r="K10" t="str">
            <v>Мірзабікян Ю.Л.</v>
          </cell>
          <cell r="L10" t="str">
            <v>Заяц О.О.</v>
          </cell>
          <cell r="M10" t="str">
            <v>Д-УФК1,ХРК</v>
          </cell>
          <cell r="N10" t="str">
            <v>Мірзабікян Ю.Л.,Заяц О.О.</v>
          </cell>
        </row>
        <row r="11">
          <cell r="B11">
            <v>4</v>
          </cell>
          <cell r="C11" t="str">
            <v>Рибін</v>
          </cell>
          <cell r="D11" t="str">
            <v>Володимир</v>
          </cell>
          <cell r="E11">
            <v>2000</v>
          </cell>
          <cell r="F11" t="str">
            <v>КМС</v>
          </cell>
          <cell r="G11" t="str">
            <v>С</v>
          </cell>
          <cell r="I11" t="str">
            <v>ЛВС</v>
          </cell>
          <cell r="K11" t="str">
            <v>Глібенко В.В.</v>
          </cell>
          <cell r="L11" t="str">
            <v>Красовський В.А.</v>
          </cell>
          <cell r="M11" t="str">
            <v>С,ЛВС</v>
          </cell>
          <cell r="N11" t="str">
            <v>Глібенко В.В.,Красовський В.А.</v>
          </cell>
        </row>
        <row r="12">
          <cell r="B12">
            <v>5</v>
          </cell>
          <cell r="C12" t="str">
            <v>Кім</v>
          </cell>
          <cell r="D12" t="str">
            <v>Владислав</v>
          </cell>
          <cell r="E12">
            <v>1998</v>
          </cell>
          <cell r="F12" t="str">
            <v>МС</v>
          </cell>
          <cell r="G12" t="str">
            <v>МОН</v>
          </cell>
          <cell r="I12" t="str">
            <v>БРВ</v>
          </cell>
          <cell r="K12" t="str">
            <v>Кушнір М.М.</v>
          </cell>
          <cell r="M12" t="str">
            <v>МОН,БРВ</v>
          </cell>
          <cell r="N12" t="str">
            <v>Кушнір М.М.</v>
          </cell>
        </row>
        <row r="13">
          <cell r="B13">
            <v>6</v>
          </cell>
          <cell r="C13" t="str">
            <v>Джамбулатов</v>
          </cell>
          <cell r="D13" t="str">
            <v>Адам</v>
          </cell>
          <cell r="E13">
            <v>1999</v>
          </cell>
          <cell r="F13" t="str">
            <v>КМС</v>
          </cell>
          <cell r="I13" t="str">
            <v>ДАГ</v>
          </cell>
          <cell r="K13" t="str">
            <v>Батаєв А.</v>
          </cell>
          <cell r="M13" t="str">
            <v>,ДАГ</v>
          </cell>
          <cell r="N13" t="str">
            <v>Батаєв А.</v>
          </cell>
        </row>
        <row r="14">
          <cell r="B14">
            <v>7</v>
          </cell>
          <cell r="C14" t="str">
            <v>Геращенко</v>
          </cell>
          <cell r="D14" t="str">
            <v>Ернест</v>
          </cell>
          <cell r="E14">
            <v>2001</v>
          </cell>
          <cell r="F14" t="str">
            <v>КМС</v>
          </cell>
          <cell r="G14" t="str">
            <v>Д</v>
          </cell>
          <cell r="H14" t="str">
            <v>УФК1</v>
          </cell>
          <cell r="I14" t="str">
            <v>ХРК</v>
          </cell>
          <cell r="K14" t="str">
            <v>Олексєнко В.А.</v>
          </cell>
          <cell r="L14" t="str">
            <v>Заяц О.О.</v>
          </cell>
          <cell r="M14" t="str">
            <v>Д-УФК1,ХРК</v>
          </cell>
          <cell r="N14" t="str">
            <v>Олексєнко В.А.,Заяц О.О.</v>
          </cell>
        </row>
        <row r="15">
          <cell r="B15">
            <v>8</v>
          </cell>
          <cell r="C15" t="str">
            <v>Шептун</v>
          </cell>
          <cell r="D15" t="str">
            <v>Богдан</v>
          </cell>
          <cell r="E15">
            <v>2000</v>
          </cell>
          <cell r="F15" t="str">
            <v> </v>
          </cell>
          <cell r="H15" t="str">
            <v>Д1</v>
          </cell>
          <cell r="I15" t="str">
            <v>ХРК</v>
          </cell>
          <cell r="K15" t="str">
            <v>Булгаков А.М.</v>
          </cell>
          <cell r="M15" t="str">
            <v>-Д1,ХРК</v>
          </cell>
          <cell r="N15" t="str">
            <v>Булгаков А.М.</v>
          </cell>
        </row>
        <row r="16">
          <cell r="B16">
            <v>9</v>
          </cell>
          <cell r="C16" t="str">
            <v>Бондаренко</v>
          </cell>
          <cell r="D16" t="str">
            <v>Павло</v>
          </cell>
          <cell r="E16">
            <v>2000</v>
          </cell>
          <cell r="F16" t="str">
            <v>МС</v>
          </cell>
          <cell r="I16" t="str">
            <v>МКЛ</v>
          </cell>
          <cell r="K16" t="str">
            <v>Нідялков С.М,</v>
          </cell>
          <cell r="M16" t="str">
            <v>,МКЛ</v>
          </cell>
          <cell r="N16" t="str">
            <v>Нідялков С.М,</v>
          </cell>
        </row>
        <row r="17">
          <cell r="B17">
            <v>10</v>
          </cell>
          <cell r="C17" t="str">
            <v>Загорулько</v>
          </cell>
          <cell r="D17" t="str">
            <v>Ігор</v>
          </cell>
          <cell r="E17">
            <v>1999</v>
          </cell>
          <cell r="F17" t="str">
            <v>КМС</v>
          </cell>
          <cell r="H17" t="str">
            <v>ДВУОР</v>
          </cell>
          <cell r="I17" t="str">
            <v>БХМ</v>
          </cell>
          <cell r="K17" t="str">
            <v>Єфремов А.В.</v>
          </cell>
          <cell r="L17" t="str">
            <v>Єфремов М.В.</v>
          </cell>
          <cell r="M17" t="str">
            <v>-ДВУОР,БХМ</v>
          </cell>
          <cell r="N17" t="str">
            <v>Єфремов А.В.,Єфремов М.В.</v>
          </cell>
        </row>
        <row r="18">
          <cell r="B18">
            <v>11</v>
          </cell>
          <cell r="C18" t="str">
            <v>Соловей</v>
          </cell>
          <cell r="D18" t="str">
            <v>Денис</v>
          </cell>
          <cell r="E18">
            <v>2000</v>
          </cell>
          <cell r="F18" t="str">
            <v>МС</v>
          </cell>
          <cell r="G18" t="str">
            <v> </v>
          </cell>
          <cell r="I18" t="str">
            <v>БЛР</v>
          </cell>
          <cell r="K18" t="str">
            <v>Литецький Л.Є.</v>
          </cell>
          <cell r="M18" t="str">
            <v> ,БЛР</v>
          </cell>
          <cell r="N18" t="str">
            <v>Литецький Л.Є.</v>
          </cell>
        </row>
        <row r="19">
          <cell r="B19">
            <v>12</v>
          </cell>
          <cell r="C19" t="str">
            <v>Никифорук</v>
          </cell>
          <cell r="D19" t="str">
            <v>Ігор</v>
          </cell>
          <cell r="E19">
            <v>1999</v>
          </cell>
          <cell r="F19" t="str">
            <v>МС</v>
          </cell>
          <cell r="I19" t="str">
            <v>СНТ</v>
          </cell>
          <cell r="K19" t="str">
            <v>Курилюк І.В.</v>
          </cell>
          <cell r="M19" t="str">
            <v>,СНТ</v>
          </cell>
          <cell r="N19" t="str">
            <v>Курилюк І.В.</v>
          </cell>
        </row>
        <row r="20">
          <cell r="B20">
            <v>13</v>
          </cell>
          <cell r="C20" t="str">
            <v>Мелестіан</v>
          </cell>
          <cell r="D20" t="str">
            <v>Ніколай</v>
          </cell>
          <cell r="E20">
            <v>2000</v>
          </cell>
          <cell r="F20" t="str">
            <v> </v>
          </cell>
          <cell r="I20" t="str">
            <v>МЛД</v>
          </cell>
          <cell r="K20" t="str">
            <v>Времере Іон</v>
          </cell>
          <cell r="L20" t="str">
            <v>Зубрілін Олександр</v>
          </cell>
          <cell r="M20" t="str">
            <v>,МЛД</v>
          </cell>
          <cell r="N20" t="str">
            <v>Времере Іон,Зубрілін Олександр</v>
          </cell>
        </row>
        <row r="21">
          <cell r="B21">
            <v>14</v>
          </cell>
          <cell r="C21" t="str">
            <v>Костів</v>
          </cell>
          <cell r="D21" t="str">
            <v>Владислав</v>
          </cell>
          <cell r="E21">
            <v>2000</v>
          </cell>
          <cell r="F21" t="str">
            <v>МС</v>
          </cell>
          <cell r="G21" t="str">
            <v>МОН</v>
          </cell>
          <cell r="I21" t="str">
            <v>БРВ</v>
          </cell>
          <cell r="K21" t="str">
            <v>Губринюк С.В.</v>
          </cell>
          <cell r="L21" t="str">
            <v>Кравченко М.А.</v>
          </cell>
          <cell r="M21" t="str">
            <v>МОН,БРВ</v>
          </cell>
          <cell r="N21" t="str">
            <v>Губринюк С.В.,Кравченко М.А.</v>
          </cell>
        </row>
        <row r="22">
          <cell r="B22">
            <v>15</v>
          </cell>
          <cell r="C22" t="str">
            <v>Гурський</v>
          </cell>
          <cell r="D22" t="str">
            <v>Михайло</v>
          </cell>
          <cell r="E22">
            <v>1998</v>
          </cell>
          <cell r="F22" t="str">
            <v>МС</v>
          </cell>
          <cell r="G22" t="str">
            <v>Д</v>
          </cell>
          <cell r="H22" t="str">
            <v>Лідер-Л</v>
          </cell>
          <cell r="I22" t="str">
            <v>ЛВС</v>
          </cell>
          <cell r="K22" t="str">
            <v>Кравченко М.</v>
          </cell>
          <cell r="L22" t="str">
            <v>Дух І.</v>
          </cell>
          <cell r="M22" t="str">
            <v>Д-Лідер-Л,ЛВС</v>
          </cell>
          <cell r="N22" t="str">
            <v>Кравченко М.,Дух І.</v>
          </cell>
        </row>
        <row r="23">
          <cell r="B23">
            <v>16</v>
          </cell>
          <cell r="C23" t="str">
            <v>Насірхаєв</v>
          </cell>
          <cell r="D23" t="str">
            <v>Мохмад</v>
          </cell>
          <cell r="E23">
            <v>2000</v>
          </cell>
          <cell r="F23" t="str">
            <v>КМС</v>
          </cell>
          <cell r="G23" t="str">
            <v> </v>
          </cell>
          <cell r="I23" t="str">
            <v>ДАГ</v>
          </cell>
          <cell r="K23" t="str">
            <v>Мадієв І.</v>
          </cell>
          <cell r="L23" t="str">
            <v>Батаєв А.</v>
          </cell>
          <cell r="M23" t="str">
            <v> ,ДАГ</v>
          </cell>
          <cell r="N23" t="str">
            <v>Мадієв І.,Батаєв А.</v>
          </cell>
        </row>
        <row r="24">
          <cell r="B24">
            <v>17</v>
          </cell>
          <cell r="C24" t="str">
            <v>Гіушлі</v>
          </cell>
          <cell r="D24" t="str">
            <v>Кавказ</v>
          </cell>
          <cell r="E24">
            <v>2001</v>
          </cell>
          <cell r="F24" t="str">
            <v>І</v>
          </cell>
          <cell r="I24" t="str">
            <v>ОДС</v>
          </cell>
          <cell r="K24" t="str">
            <v>Туштаров</v>
          </cell>
          <cell r="M24" t="str">
            <v>,ОДС</v>
          </cell>
          <cell r="N24" t="str">
            <v>Туштаров</v>
          </cell>
        </row>
        <row r="25">
          <cell r="M25" t="str">
            <v>,</v>
          </cell>
          <cell r="N25">
            <v>0</v>
          </cell>
        </row>
        <row r="26">
          <cell r="M26" t="str">
            <v>,</v>
          </cell>
          <cell r="N26">
            <v>0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4">
        <row r="8">
          <cell r="B8">
            <v>1</v>
          </cell>
          <cell r="C8" t="str">
            <v>Мамека Віталій</v>
          </cell>
          <cell r="D8" t="str">
            <v>КМС</v>
          </cell>
          <cell r="E8" t="str">
            <v>МОН,Київ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>
            <v>2</v>
          </cell>
          <cell r="C10" t="str">
            <v>Карімов Рустам</v>
          </cell>
          <cell r="D10" t="str">
            <v>І</v>
          </cell>
          <cell r="E10" t="str">
            <v>Д-УФК1,ХРК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  <row r="12">
          <cell r="B12">
            <v>3</v>
          </cell>
          <cell r="C12" t="str">
            <v>Чорномор Роман</v>
          </cell>
          <cell r="D12" t="str">
            <v>І</v>
          </cell>
          <cell r="E12" t="str">
            <v>Д-УФК1,ХРК</v>
          </cell>
          <cell r="I12" t="str">
            <v>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I13" t="str">
            <v> </v>
          </cell>
        </row>
        <row r="14">
          <cell r="B14">
            <v>4</v>
          </cell>
          <cell r="C14" t="str">
            <v>Рибін Володимир</v>
          </cell>
          <cell r="D14" t="str">
            <v>КМС</v>
          </cell>
          <cell r="E14" t="str">
            <v>С,ЛВС</v>
          </cell>
          <cell r="I14" t="str">
            <v> 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I15" t="str">
            <v> </v>
          </cell>
        </row>
        <row r="16">
          <cell r="B16">
            <v>5</v>
          </cell>
          <cell r="C16" t="str">
            <v>Кім Владислав</v>
          </cell>
          <cell r="D16" t="str">
            <v>МС</v>
          </cell>
          <cell r="E16" t="str">
            <v>МОН,БРВ</v>
          </cell>
          <cell r="I16" t="str">
            <v> </v>
          </cell>
        </row>
        <row r="17">
          <cell r="B17" t="str">
            <v> </v>
          </cell>
          <cell r="C17" t="str">
            <v> </v>
          </cell>
          <cell r="D17" t="str">
            <v> </v>
          </cell>
          <cell r="E17" t="str">
            <v> </v>
          </cell>
          <cell r="I17" t="str">
            <v> </v>
          </cell>
        </row>
        <row r="18">
          <cell r="B18">
            <v>6</v>
          </cell>
          <cell r="C18" t="str">
            <v>Джамбулатов Адам</v>
          </cell>
          <cell r="D18" t="str">
            <v>КМС</v>
          </cell>
          <cell r="E18" t="str">
            <v>,ДАГ</v>
          </cell>
          <cell r="I18" t="str">
            <v> </v>
          </cell>
        </row>
        <row r="19">
          <cell r="B19" t="str">
            <v> </v>
          </cell>
          <cell r="C19" t="str">
            <v> </v>
          </cell>
          <cell r="D19" t="str">
            <v> </v>
          </cell>
          <cell r="E19" t="str">
            <v> </v>
          </cell>
          <cell r="I19" t="str">
            <v> </v>
          </cell>
        </row>
        <row r="20">
          <cell r="B20">
            <v>7</v>
          </cell>
          <cell r="C20" t="str">
            <v>Геращенко Ернест</v>
          </cell>
          <cell r="D20" t="str">
            <v>КМС</v>
          </cell>
          <cell r="E20" t="str">
            <v>Д-УФК1,ХРК</v>
          </cell>
          <cell r="I20" t="str">
            <v> 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E21" t="str">
            <v> </v>
          </cell>
          <cell r="I21" t="str">
            <v> </v>
          </cell>
        </row>
        <row r="22">
          <cell r="B22">
            <v>8</v>
          </cell>
          <cell r="C22" t="str">
            <v>Шептун Богдан</v>
          </cell>
          <cell r="D22" t="str">
            <v> </v>
          </cell>
          <cell r="E22" t="str">
            <v>-Д1,ХРК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 t="str">
            <v> </v>
          </cell>
          <cell r="E23" t="str">
            <v> </v>
          </cell>
          <cell r="I23" t="str">
            <v> </v>
          </cell>
        </row>
        <row r="24">
          <cell r="B24">
            <v>9</v>
          </cell>
          <cell r="C24" t="str">
            <v>Бондаренко Павло</v>
          </cell>
          <cell r="D24" t="str">
            <v>МС</v>
          </cell>
          <cell r="E24" t="str">
            <v>,МКЛ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  <cell r="I25" t="str">
            <v> </v>
          </cell>
        </row>
        <row r="26">
          <cell r="B26">
            <v>10</v>
          </cell>
          <cell r="C26" t="str">
            <v>Загорулько Ігор</v>
          </cell>
          <cell r="D26" t="str">
            <v>КМС</v>
          </cell>
          <cell r="E26" t="str">
            <v>-ДВУОР,БХМ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 t="str">
            <v> </v>
          </cell>
          <cell r="E27" t="str">
            <v> </v>
          </cell>
          <cell r="I27" t="str">
            <v> </v>
          </cell>
        </row>
        <row r="28">
          <cell r="B28">
            <v>11</v>
          </cell>
          <cell r="C28" t="str">
            <v>Соловей Денис</v>
          </cell>
          <cell r="D28" t="str">
            <v>МС</v>
          </cell>
          <cell r="E28" t="str">
            <v> ,БЛР</v>
          </cell>
          <cell r="I28" t="str">
            <v> </v>
          </cell>
        </row>
        <row r="29">
          <cell r="B29" t="str">
            <v> </v>
          </cell>
          <cell r="C29" t="str">
            <v> </v>
          </cell>
          <cell r="D29" t="str">
            <v> </v>
          </cell>
          <cell r="E29" t="str">
            <v> </v>
          </cell>
          <cell r="I29" t="str">
            <v> </v>
          </cell>
        </row>
        <row r="30">
          <cell r="B30">
            <v>12</v>
          </cell>
          <cell r="C30" t="str">
            <v>Никифорук Ігор</v>
          </cell>
          <cell r="D30" t="str">
            <v>МС</v>
          </cell>
          <cell r="E30" t="str">
            <v>,СНТ</v>
          </cell>
          <cell r="I30" t="str">
            <v> </v>
          </cell>
        </row>
        <row r="31">
          <cell r="B31" t="str">
            <v> </v>
          </cell>
          <cell r="C31" t="str">
            <v> </v>
          </cell>
          <cell r="D31" t="str">
            <v> </v>
          </cell>
          <cell r="E31" t="str">
            <v> </v>
          </cell>
          <cell r="I31" t="str">
            <v> </v>
          </cell>
        </row>
        <row r="32">
          <cell r="B32">
            <v>13</v>
          </cell>
          <cell r="C32" t="str">
            <v>Мелестіан Ніколай</v>
          </cell>
          <cell r="D32" t="str">
            <v> </v>
          </cell>
          <cell r="E32" t="str">
            <v>,МЛД</v>
          </cell>
          <cell r="I32" t="str">
            <v> </v>
          </cell>
        </row>
        <row r="33">
          <cell r="B33" t="str">
            <v> </v>
          </cell>
          <cell r="C33" t="str">
            <v> </v>
          </cell>
          <cell r="D33" t="str">
            <v> </v>
          </cell>
          <cell r="E33" t="str">
            <v> </v>
          </cell>
          <cell r="I33" t="str">
            <v> </v>
          </cell>
        </row>
        <row r="34">
          <cell r="B34">
            <v>14</v>
          </cell>
          <cell r="C34" t="str">
            <v>Костів Владислав</v>
          </cell>
          <cell r="D34" t="str">
            <v>МС</v>
          </cell>
          <cell r="E34" t="str">
            <v>МОН,БРВ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 t="str">
            <v> </v>
          </cell>
          <cell r="E35" t="str">
            <v> </v>
          </cell>
          <cell r="I35" t="str">
            <v> </v>
          </cell>
        </row>
        <row r="36">
          <cell r="B36">
            <v>15</v>
          </cell>
          <cell r="C36" t="str">
            <v>Гурський Михайло</v>
          </cell>
          <cell r="D36" t="str">
            <v>МС</v>
          </cell>
          <cell r="E36" t="str">
            <v>Д-Лідер-Л,ЛВС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 t="str">
            <v> </v>
          </cell>
          <cell r="E37" t="str">
            <v> </v>
          </cell>
          <cell r="I37" t="str">
            <v> </v>
          </cell>
        </row>
        <row r="38">
          <cell r="B38">
            <v>16</v>
          </cell>
          <cell r="C38" t="str">
            <v>Насірхаєв Мохмад</v>
          </cell>
          <cell r="D38" t="str">
            <v>КМС</v>
          </cell>
          <cell r="E38" t="str">
            <v> ,ДАГ</v>
          </cell>
          <cell r="F38">
            <v>11</v>
          </cell>
          <cell r="I38">
            <v>11</v>
          </cell>
          <cell r="K38">
            <v>4</v>
          </cell>
        </row>
        <row r="39">
          <cell r="B39">
            <v>17</v>
          </cell>
          <cell r="C39" t="str">
            <v>Гіушлі Кавказ</v>
          </cell>
          <cell r="D39" t="str">
            <v>І</v>
          </cell>
          <cell r="E39" t="str">
            <v>,ОДС</v>
          </cell>
          <cell r="I39" t="str">
            <v> </v>
          </cell>
          <cell r="K39">
            <v>0</v>
          </cell>
        </row>
      </sheetData>
      <sheetData sheetId="5">
        <row r="8">
          <cell r="B8">
            <v>1</v>
          </cell>
          <cell r="C8" t="str">
            <v>Мамека Віталій</v>
          </cell>
          <cell r="D8" t="str">
            <v>КМС</v>
          </cell>
          <cell r="E8" t="str">
            <v>МОН,Київ</v>
          </cell>
          <cell r="F8">
            <v>2</v>
          </cell>
          <cell r="G8">
            <v>3</v>
          </cell>
          <cell r="I8">
            <v>5</v>
          </cell>
          <cell r="K8">
            <v>3</v>
          </cell>
        </row>
        <row r="9">
          <cell r="B9">
            <v>2</v>
          </cell>
          <cell r="C9" t="str">
            <v>Карімов Рустам</v>
          </cell>
          <cell r="D9" t="str">
            <v>І</v>
          </cell>
          <cell r="E9" t="str">
            <v>Д-УФК1,ХРК</v>
          </cell>
          <cell r="G9">
            <v>2</v>
          </cell>
          <cell r="I9">
            <v>2</v>
          </cell>
          <cell r="K9">
            <v>1</v>
          </cell>
        </row>
        <row r="10">
          <cell r="B10">
            <v>3</v>
          </cell>
          <cell r="C10" t="str">
            <v>Чорномор Роман</v>
          </cell>
          <cell r="D10" t="str">
            <v>І</v>
          </cell>
          <cell r="E10" t="str">
            <v>Д-УФК1,ХРК</v>
          </cell>
          <cell r="F10">
            <v>1</v>
          </cell>
          <cell r="I10">
            <v>1</v>
          </cell>
          <cell r="K10">
            <v>0</v>
          </cell>
        </row>
        <row r="11">
          <cell r="B11">
            <v>4</v>
          </cell>
          <cell r="C11" t="str">
            <v>Рибін Володимир</v>
          </cell>
          <cell r="D11" t="str">
            <v>КМС</v>
          </cell>
          <cell r="E11" t="str">
            <v>С,ЛВС</v>
          </cell>
          <cell r="G11">
            <v>5</v>
          </cell>
          <cell r="I11">
            <v>5</v>
          </cell>
          <cell r="K11">
            <v>5</v>
          </cell>
        </row>
        <row r="12">
          <cell r="B12">
            <v>5</v>
          </cell>
          <cell r="C12" t="str">
            <v>Кім Владислав</v>
          </cell>
          <cell r="D12" t="str">
            <v>МС</v>
          </cell>
          <cell r="E12" t="str">
            <v>МОН,БРВ</v>
          </cell>
          <cell r="I12" t="str">
            <v> </v>
          </cell>
          <cell r="K12">
            <v>0</v>
          </cell>
        </row>
        <row r="13">
          <cell r="B13">
            <v>6</v>
          </cell>
          <cell r="C13" t="str">
            <v>Джамбулатов Адам</v>
          </cell>
          <cell r="D13" t="str">
            <v>КМС</v>
          </cell>
          <cell r="E13" t="str">
            <v>,ДАГ</v>
          </cell>
          <cell r="F13">
            <v>6</v>
          </cell>
          <cell r="G13">
            <v>1</v>
          </cell>
          <cell r="I13">
            <v>7</v>
          </cell>
          <cell r="K13">
            <v>3</v>
          </cell>
        </row>
        <row r="14">
          <cell r="B14">
            <v>7</v>
          </cell>
          <cell r="C14" t="str">
            <v>Геращенко Ернест</v>
          </cell>
          <cell r="D14" t="str">
            <v>КМС</v>
          </cell>
          <cell r="E14" t="str">
            <v>Д-УФК1,ХРК</v>
          </cell>
          <cell r="I14" t="str">
            <v> </v>
          </cell>
          <cell r="K14">
            <v>0</v>
          </cell>
        </row>
        <row r="15">
          <cell r="B15">
            <v>8</v>
          </cell>
          <cell r="C15" t="str">
            <v>Шептун Богдан</v>
          </cell>
          <cell r="D15" t="str">
            <v> </v>
          </cell>
          <cell r="E15" t="str">
            <v>-Д1,ХРК</v>
          </cell>
          <cell r="I15" t="str">
            <v> </v>
          </cell>
          <cell r="K15">
            <v>5</v>
          </cell>
        </row>
        <row r="16">
          <cell r="B16">
            <v>9</v>
          </cell>
          <cell r="C16" t="str">
            <v>Бондаренко Павло</v>
          </cell>
          <cell r="D16" t="str">
            <v>МС</v>
          </cell>
          <cell r="E16" t="str">
            <v>,МКЛ</v>
          </cell>
          <cell r="F16">
            <v>2</v>
          </cell>
          <cell r="G16">
            <v>2</v>
          </cell>
          <cell r="I16">
            <v>4</v>
          </cell>
          <cell r="K16">
            <v>1</v>
          </cell>
        </row>
        <row r="17">
          <cell r="B17">
            <v>10</v>
          </cell>
          <cell r="C17" t="str">
            <v>Загорулько Ігор</v>
          </cell>
          <cell r="D17" t="str">
            <v>КМС</v>
          </cell>
          <cell r="E17" t="str">
            <v>-ДВУОР,БХМ</v>
          </cell>
          <cell r="F17">
            <v>6</v>
          </cell>
          <cell r="G17">
            <v>4</v>
          </cell>
          <cell r="I17">
            <v>10</v>
          </cell>
          <cell r="K17">
            <v>3</v>
          </cell>
        </row>
        <row r="18">
          <cell r="B18">
            <v>11</v>
          </cell>
          <cell r="C18" t="str">
            <v>Соловей Денис</v>
          </cell>
          <cell r="D18" t="str">
            <v>МС</v>
          </cell>
          <cell r="E18" t="str">
            <v> ,БЛР</v>
          </cell>
          <cell r="F18">
            <v>2</v>
          </cell>
          <cell r="I18">
            <v>2</v>
          </cell>
          <cell r="K18">
            <v>1</v>
          </cell>
        </row>
        <row r="19">
          <cell r="B19">
            <v>12</v>
          </cell>
          <cell r="C19" t="str">
            <v>Никифорук Ігор</v>
          </cell>
          <cell r="D19" t="str">
            <v>МС</v>
          </cell>
          <cell r="E19" t="str">
            <v>,СНТ</v>
          </cell>
          <cell r="F19">
            <v>6</v>
          </cell>
          <cell r="G19">
            <v>6</v>
          </cell>
          <cell r="I19">
            <v>12</v>
          </cell>
          <cell r="K19">
            <v>4</v>
          </cell>
        </row>
        <row r="20">
          <cell r="B20">
            <v>13</v>
          </cell>
          <cell r="C20" t="str">
            <v>Мелестіан Ніколай</v>
          </cell>
          <cell r="D20" t="str">
            <v> </v>
          </cell>
          <cell r="E20" t="str">
            <v>,МЛД</v>
          </cell>
          <cell r="F20">
            <v>7</v>
          </cell>
          <cell r="G20">
            <v>2</v>
          </cell>
          <cell r="I20">
            <v>9</v>
          </cell>
          <cell r="K20">
            <v>3</v>
          </cell>
        </row>
        <row r="21">
          <cell r="B21">
            <v>14</v>
          </cell>
          <cell r="C21" t="str">
            <v>Костів Владислав</v>
          </cell>
          <cell r="D21" t="str">
            <v>МС</v>
          </cell>
          <cell r="E21" t="str">
            <v>МОН,БРВ</v>
          </cell>
          <cell r="I21" t="str">
            <v> </v>
          </cell>
          <cell r="K21">
            <v>0</v>
          </cell>
        </row>
        <row r="22">
          <cell r="B22">
            <v>15</v>
          </cell>
          <cell r="C22" t="str">
            <v>Гурський Михайло</v>
          </cell>
          <cell r="D22" t="str">
            <v>МС</v>
          </cell>
          <cell r="E22" t="str">
            <v>Д-Лідер-Л,ЛВС</v>
          </cell>
          <cell r="F22">
            <v>2</v>
          </cell>
          <cell r="I22">
            <v>2</v>
          </cell>
          <cell r="K22">
            <v>1</v>
          </cell>
        </row>
        <row r="23">
          <cell r="B23">
            <v>16</v>
          </cell>
          <cell r="C23" t="str">
            <v>Насірхаєв Мохмад</v>
          </cell>
          <cell r="D23" t="str">
            <v>КМС</v>
          </cell>
          <cell r="E23" t="str">
            <v> ,ДАГ</v>
          </cell>
          <cell r="F23">
            <v>9</v>
          </cell>
          <cell r="G23">
            <v>4</v>
          </cell>
          <cell r="I23">
            <v>13</v>
          </cell>
          <cell r="K23">
            <v>4</v>
          </cell>
        </row>
      </sheetData>
      <sheetData sheetId="6">
        <row r="8">
          <cell r="B8">
            <v>1</v>
          </cell>
          <cell r="C8" t="str">
            <v>Мамека Віталій</v>
          </cell>
          <cell r="D8" t="str">
            <v>КМС</v>
          </cell>
          <cell r="E8" t="str">
            <v>МОН,Київ</v>
          </cell>
          <cell r="G8">
            <v>2</v>
          </cell>
          <cell r="I8">
            <v>2</v>
          </cell>
          <cell r="K8">
            <v>1</v>
          </cell>
        </row>
        <row r="9">
          <cell r="B9">
            <v>4</v>
          </cell>
          <cell r="C9" t="str">
            <v>Рибін Володимир</v>
          </cell>
          <cell r="D9" t="str">
            <v>КМС</v>
          </cell>
          <cell r="E9" t="str">
            <v>С,ЛВС</v>
          </cell>
          <cell r="F9">
            <v>1</v>
          </cell>
          <cell r="G9">
            <v>10</v>
          </cell>
          <cell r="I9">
            <v>11</v>
          </cell>
          <cell r="K9">
            <v>3</v>
          </cell>
        </row>
        <row r="10">
          <cell r="B10">
            <v>6</v>
          </cell>
          <cell r="C10" t="str">
            <v>Джамбулатов Адам</v>
          </cell>
          <cell r="D10" t="str">
            <v>КМС</v>
          </cell>
          <cell r="E10" t="str">
            <v>,ДАГ</v>
          </cell>
          <cell r="F10">
            <v>6</v>
          </cell>
          <cell r="G10">
            <v>4</v>
          </cell>
          <cell r="I10">
            <v>10</v>
          </cell>
          <cell r="K10">
            <v>4</v>
          </cell>
        </row>
        <row r="11">
          <cell r="B11">
            <v>8</v>
          </cell>
          <cell r="C11" t="str">
            <v>Шептун Богдан</v>
          </cell>
          <cell r="D11" t="str">
            <v> </v>
          </cell>
          <cell r="E11" t="str">
            <v>-Д1,ХРК</v>
          </cell>
          <cell r="I11" t="str">
            <v> </v>
          </cell>
          <cell r="K11">
            <v>0</v>
          </cell>
        </row>
        <row r="12">
          <cell r="B12">
            <v>10</v>
          </cell>
          <cell r="C12" t="str">
            <v>Загорулько Ігор</v>
          </cell>
          <cell r="D12" t="str">
            <v>КМС</v>
          </cell>
          <cell r="E12" t="str">
            <v>-ДВУОР,БХМ</v>
          </cell>
          <cell r="F12">
            <v>2</v>
          </cell>
          <cell r="I12">
            <v>2</v>
          </cell>
          <cell r="K12">
            <v>0</v>
          </cell>
        </row>
        <row r="13">
          <cell r="B13">
            <v>12</v>
          </cell>
          <cell r="C13" t="str">
            <v>Никифорук Ігор</v>
          </cell>
          <cell r="D13" t="str">
            <v>МС</v>
          </cell>
          <cell r="E13" t="str">
            <v>,СНТ</v>
          </cell>
          <cell r="F13">
            <v>12</v>
          </cell>
          <cell r="I13">
            <v>12</v>
          </cell>
          <cell r="K13">
            <v>5</v>
          </cell>
        </row>
        <row r="14">
          <cell r="B14">
            <v>13</v>
          </cell>
          <cell r="C14" t="str">
            <v>Мелестіан Ніколай</v>
          </cell>
          <cell r="D14" t="str">
            <v> </v>
          </cell>
          <cell r="E14" t="str">
            <v>,МЛД</v>
          </cell>
          <cell r="F14">
            <v>4</v>
          </cell>
          <cell r="G14">
            <v>2</v>
          </cell>
          <cell r="I14">
            <v>6</v>
          </cell>
          <cell r="K14">
            <v>3</v>
          </cell>
        </row>
        <row r="15">
          <cell r="B15">
            <v>16</v>
          </cell>
          <cell r="C15" t="str">
            <v>Насірхаєв Мохмад</v>
          </cell>
          <cell r="D15" t="str">
            <v>КМС</v>
          </cell>
          <cell r="E15" t="str">
            <v> ,ДАГ</v>
          </cell>
          <cell r="F15">
            <v>3</v>
          </cell>
          <cell r="I15">
            <v>3</v>
          </cell>
          <cell r="K15">
            <v>1</v>
          </cell>
        </row>
      </sheetData>
      <sheetData sheetId="7">
        <row r="8">
          <cell r="B8">
            <v>4</v>
          </cell>
          <cell r="C8" t="str">
            <v>Рибін Володимир</v>
          </cell>
          <cell r="D8" t="str">
            <v>КМС</v>
          </cell>
          <cell r="E8" t="str">
            <v>С,ЛВС</v>
          </cell>
          <cell r="F8">
            <v>2</v>
          </cell>
          <cell r="I8">
            <v>2</v>
          </cell>
          <cell r="K8">
            <v>1</v>
          </cell>
        </row>
        <row r="9">
          <cell r="B9">
            <v>6</v>
          </cell>
          <cell r="C9" t="str">
            <v>Джамбулатов Адам</v>
          </cell>
          <cell r="D9" t="str">
            <v>КМС</v>
          </cell>
          <cell r="E9" t="str">
            <v>,ДАГ</v>
          </cell>
          <cell r="F9">
            <v>8</v>
          </cell>
          <cell r="I9">
            <v>8</v>
          </cell>
          <cell r="K9">
            <v>3</v>
          </cell>
        </row>
        <row r="10">
          <cell r="B10">
            <v>12</v>
          </cell>
          <cell r="C10" t="str">
            <v>Никифорук Ігор</v>
          </cell>
          <cell r="D10" t="str">
            <v>МС</v>
          </cell>
          <cell r="E10" t="str">
            <v>,СНТ</v>
          </cell>
          <cell r="F10">
            <v>1</v>
          </cell>
          <cell r="G10">
            <v>2</v>
          </cell>
          <cell r="I10">
            <v>3</v>
          </cell>
          <cell r="K10">
            <v>3</v>
          </cell>
        </row>
        <row r="11">
          <cell r="B11">
            <v>13</v>
          </cell>
          <cell r="C11" t="str">
            <v>Мелестіан Ніколай</v>
          </cell>
          <cell r="D11" t="str">
            <v> </v>
          </cell>
          <cell r="E11" t="str">
            <v>,МЛД</v>
          </cell>
          <cell r="I11" t="str">
            <v> </v>
          </cell>
          <cell r="K11">
            <v>0</v>
          </cell>
        </row>
      </sheetData>
      <sheetData sheetId="8"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</sheetData>
      <sheetData sheetId="9">
        <row r="8">
          <cell r="B8" t="str">
            <v> </v>
          </cell>
          <cell r="C8" t="str">
            <v> </v>
          </cell>
          <cell r="D8" t="str">
            <v> </v>
          </cell>
          <cell r="E8" t="str">
            <v> </v>
          </cell>
          <cell r="I8" t="str">
            <v> </v>
          </cell>
        </row>
        <row r="9">
          <cell r="B9">
            <v>5</v>
          </cell>
          <cell r="C9" t="str">
            <v>Кім Владислав</v>
          </cell>
          <cell r="D9" t="str">
            <v>МС</v>
          </cell>
          <cell r="E9" t="str">
            <v>МОН,БРВ</v>
          </cell>
          <cell r="I9" t="str">
            <v> </v>
          </cell>
        </row>
        <row r="10"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I10" t="str">
            <v> </v>
          </cell>
        </row>
        <row r="11">
          <cell r="B11">
            <v>11</v>
          </cell>
          <cell r="C11" t="str">
            <v>Соловей Денис</v>
          </cell>
          <cell r="D11" t="str">
            <v>МС</v>
          </cell>
          <cell r="E11" t="str">
            <v> ,БЛР</v>
          </cell>
          <cell r="I11" t="str">
            <v> </v>
          </cell>
        </row>
      </sheetData>
      <sheetData sheetId="10">
        <row r="8">
          <cell r="B8">
            <v>5</v>
          </cell>
          <cell r="C8" t="str">
            <v>Кім Владислав</v>
          </cell>
          <cell r="D8" t="str">
            <v>МС</v>
          </cell>
          <cell r="E8" t="str">
            <v>МОН,БРВ</v>
          </cell>
          <cell r="F8">
            <v>8</v>
          </cell>
          <cell r="G8">
            <v>6</v>
          </cell>
          <cell r="I8">
            <v>14</v>
          </cell>
          <cell r="K8">
            <v>5</v>
          </cell>
        </row>
        <row r="9">
          <cell r="B9">
            <v>8</v>
          </cell>
          <cell r="C9" t="str">
            <v>Шептун Богдан</v>
          </cell>
          <cell r="D9" t="str">
            <v> </v>
          </cell>
          <cell r="E9" t="str">
            <v>-Д1,ХРК</v>
          </cell>
          <cell r="F9">
            <v>1</v>
          </cell>
          <cell r="I9">
            <v>1</v>
          </cell>
          <cell r="K9">
            <v>0</v>
          </cell>
        </row>
        <row r="10">
          <cell r="B10">
            <v>11</v>
          </cell>
          <cell r="C10" t="str">
            <v>Соловей Денис</v>
          </cell>
          <cell r="D10" t="str">
            <v>МС</v>
          </cell>
          <cell r="E10" t="str">
            <v> ,БЛР</v>
          </cell>
          <cell r="F10">
            <v>2</v>
          </cell>
          <cell r="G10">
            <v>7</v>
          </cell>
          <cell r="I10">
            <v>9</v>
          </cell>
          <cell r="K10">
            <v>3</v>
          </cell>
        </row>
        <row r="11">
          <cell r="B11">
            <v>10</v>
          </cell>
          <cell r="C11" t="str">
            <v>Загорулько Ігор</v>
          </cell>
          <cell r="D11" t="str">
            <v>КМС</v>
          </cell>
          <cell r="E11" t="str">
            <v>-ДВУОР,БХМ</v>
          </cell>
          <cell r="F11">
            <v>1</v>
          </cell>
          <cell r="G11">
            <v>2</v>
          </cell>
          <cell r="I11">
            <v>3</v>
          </cell>
          <cell r="K11">
            <v>1</v>
          </cell>
        </row>
      </sheetData>
      <sheetData sheetId="11">
        <row r="8">
          <cell r="B8">
            <v>5</v>
          </cell>
          <cell r="C8" t="str">
            <v>Кім Владислав</v>
          </cell>
          <cell r="D8" t="str">
            <v>МС</v>
          </cell>
          <cell r="E8" t="str">
            <v>МОН,БРВ</v>
          </cell>
          <cell r="F8">
            <v>10</v>
          </cell>
          <cell r="I8">
            <v>10</v>
          </cell>
          <cell r="K8">
            <v>3</v>
          </cell>
        </row>
        <row r="9">
          <cell r="B9">
            <v>4</v>
          </cell>
          <cell r="C9" t="str">
            <v>Рибін Володимир</v>
          </cell>
          <cell r="D9" t="str">
            <v>КМС</v>
          </cell>
          <cell r="E9" t="str">
            <v>С,ЛВС</v>
          </cell>
          <cell r="F9">
            <v>1</v>
          </cell>
          <cell r="I9">
            <v>1</v>
          </cell>
          <cell r="K9">
            <v>1</v>
          </cell>
        </row>
        <row r="10">
          <cell r="B10">
            <v>11</v>
          </cell>
          <cell r="C10" t="str">
            <v>Соловей Денис</v>
          </cell>
          <cell r="D10" t="str">
            <v>МС</v>
          </cell>
          <cell r="E10" t="str">
            <v> ,БЛР</v>
          </cell>
          <cell r="F10">
            <v>2</v>
          </cell>
          <cell r="I10">
            <v>2</v>
          </cell>
          <cell r="K10">
            <v>1</v>
          </cell>
        </row>
        <row r="11">
          <cell r="B11">
            <v>13</v>
          </cell>
          <cell r="C11" t="str">
            <v>Мелестіан Ніколай</v>
          </cell>
          <cell r="D11" t="str">
            <v> </v>
          </cell>
          <cell r="E11" t="str">
            <v>,МЛД</v>
          </cell>
          <cell r="F11">
            <v>4</v>
          </cell>
          <cell r="I11">
            <v>4</v>
          </cell>
          <cell r="K11">
            <v>3</v>
          </cell>
        </row>
      </sheetData>
      <sheetData sheetId="13">
        <row r="8">
          <cell r="F8">
            <v>1</v>
          </cell>
          <cell r="K8">
            <v>1</v>
          </cell>
        </row>
        <row r="9">
          <cell r="F9">
            <v>6</v>
          </cell>
          <cell r="K9">
            <v>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70</v>
          </cell>
        </row>
        <row r="2">
          <cell r="B2" t="str">
            <v>ЧОЛОВІКИ</v>
          </cell>
        </row>
        <row r="17">
          <cell r="K17">
            <v>12</v>
          </cell>
        </row>
        <row r="18">
          <cell r="K18">
            <v>28</v>
          </cell>
        </row>
        <row r="19">
          <cell r="K19">
            <v>20</v>
          </cell>
        </row>
        <row r="20">
          <cell r="K20">
            <v>9</v>
          </cell>
        </row>
        <row r="21">
          <cell r="K21">
            <v>27</v>
          </cell>
        </row>
        <row r="22">
          <cell r="K22">
            <v>25</v>
          </cell>
        </row>
        <row r="23">
          <cell r="K23">
            <v>11</v>
          </cell>
        </row>
        <row r="24">
          <cell r="K24">
            <v>18</v>
          </cell>
        </row>
        <row r="25">
          <cell r="K25">
            <v>23</v>
          </cell>
        </row>
        <row r="26">
          <cell r="K26">
            <v>29</v>
          </cell>
        </row>
        <row r="27">
          <cell r="K27">
            <v>10</v>
          </cell>
        </row>
        <row r="28">
          <cell r="K28">
            <v>7</v>
          </cell>
        </row>
        <row r="29">
          <cell r="K29">
            <v>21</v>
          </cell>
        </row>
        <row r="30">
          <cell r="K30">
            <v>2</v>
          </cell>
        </row>
      </sheetData>
      <sheetData sheetId="2">
        <row r="8">
          <cell r="B8">
            <v>1</v>
          </cell>
          <cell r="C8" t="str">
            <v>Тону</v>
          </cell>
          <cell r="D8" t="str">
            <v>Стефан</v>
          </cell>
          <cell r="E8">
            <v>1999</v>
          </cell>
          <cell r="F8" t="str">
            <v> </v>
          </cell>
          <cell r="I8" t="str">
            <v>МЛД</v>
          </cell>
          <cell r="K8" t="str">
            <v>Времере Іон</v>
          </cell>
          <cell r="L8" t="str">
            <v>Зубрілін Олександр</v>
          </cell>
          <cell r="M8" t="str">
            <v>,МЛД</v>
          </cell>
          <cell r="N8" t="str">
            <v>Времере Іон,Зубрілін Олександр</v>
          </cell>
        </row>
        <row r="9">
          <cell r="B9">
            <v>2</v>
          </cell>
          <cell r="C9" t="str">
            <v>Колядо</v>
          </cell>
          <cell r="D9" t="str">
            <v>Олег</v>
          </cell>
          <cell r="E9">
            <v>2000</v>
          </cell>
          <cell r="F9" t="str">
            <v>КМС</v>
          </cell>
          <cell r="G9" t="str">
            <v>Д</v>
          </cell>
          <cell r="I9" t="str">
            <v>МЛТ</v>
          </cell>
          <cell r="K9" t="str">
            <v>Куксов Р.</v>
          </cell>
          <cell r="M9" t="str">
            <v>Д,МЛТ</v>
          </cell>
          <cell r="N9" t="str">
            <v>Куксов Р.</v>
          </cell>
        </row>
        <row r="10">
          <cell r="B10">
            <v>3</v>
          </cell>
          <cell r="C10" t="str">
            <v>Гарбур</v>
          </cell>
          <cell r="D10" t="str">
            <v>Данило</v>
          </cell>
          <cell r="E10">
            <v>2002</v>
          </cell>
          <cell r="F10" t="str">
            <v>І</v>
          </cell>
          <cell r="G10" t="str">
            <v>МОН</v>
          </cell>
          <cell r="I10" t="str">
            <v>Київ</v>
          </cell>
          <cell r="K10" t="str">
            <v>Захарків С.Й.</v>
          </cell>
          <cell r="L10" t="str">
            <v>Мєшков А.П.</v>
          </cell>
          <cell r="M10" t="str">
            <v>МОН,Київ</v>
          </cell>
          <cell r="N10" t="str">
            <v>Захарків С.Й.,Мєшков А.П.</v>
          </cell>
        </row>
        <row r="11">
          <cell r="B11">
            <v>4</v>
          </cell>
          <cell r="C11" t="str">
            <v>Шевченко</v>
          </cell>
          <cell r="D11" t="str">
            <v>Михайло</v>
          </cell>
          <cell r="E11">
            <v>2002</v>
          </cell>
          <cell r="F11" t="str">
            <v> </v>
          </cell>
          <cell r="H11" t="str">
            <v>Лев</v>
          </cell>
          <cell r="I11" t="str">
            <v>БРД</v>
          </cell>
          <cell r="K11" t="str">
            <v>Хімченко С.В.</v>
          </cell>
          <cell r="M11" t="str">
            <v>-Лев,БРД</v>
          </cell>
          <cell r="N11" t="str">
            <v>Хімченко С.В.</v>
          </cell>
        </row>
        <row r="12">
          <cell r="B12">
            <v>5</v>
          </cell>
          <cell r="C12" t="str">
            <v>Легкий</v>
          </cell>
          <cell r="D12" t="str">
            <v>Олександр</v>
          </cell>
          <cell r="E12">
            <v>2002</v>
          </cell>
          <cell r="F12" t="str">
            <v>ІІ</v>
          </cell>
          <cell r="G12" t="str">
            <v>МОН</v>
          </cell>
          <cell r="I12" t="str">
            <v>Київ</v>
          </cell>
          <cell r="K12" t="str">
            <v>Захарків С.Й.</v>
          </cell>
          <cell r="L12" t="str">
            <v>Щербина О.Я.</v>
          </cell>
          <cell r="M12" t="str">
            <v>МОН,Київ</v>
          </cell>
          <cell r="N12" t="str">
            <v>Захарків С.Й.,Щербина О.Я.</v>
          </cell>
        </row>
        <row r="13">
          <cell r="B13">
            <v>6</v>
          </cell>
          <cell r="C13" t="str">
            <v>Максимов</v>
          </cell>
          <cell r="D13" t="str">
            <v>Денис</v>
          </cell>
          <cell r="E13">
            <v>1996</v>
          </cell>
          <cell r="F13" t="str">
            <v>МС</v>
          </cell>
          <cell r="G13" t="str">
            <v> </v>
          </cell>
          <cell r="I13" t="str">
            <v>БЛР</v>
          </cell>
          <cell r="K13" t="str">
            <v>Литецький Л.Є.</v>
          </cell>
          <cell r="M13" t="str">
            <v> ,БЛР</v>
          </cell>
          <cell r="N13" t="str">
            <v>Литецький Л.Є.</v>
          </cell>
        </row>
        <row r="14">
          <cell r="B14">
            <v>7</v>
          </cell>
          <cell r="C14" t="str">
            <v>Павлюченко</v>
          </cell>
          <cell r="D14" t="str">
            <v>Олександр</v>
          </cell>
          <cell r="E14">
            <v>1997</v>
          </cell>
          <cell r="F14" t="str">
            <v>МС</v>
          </cell>
          <cell r="G14" t="str">
            <v> </v>
          </cell>
          <cell r="I14" t="str">
            <v>БЛР</v>
          </cell>
          <cell r="K14" t="str">
            <v>Литецький Л.Є.</v>
          </cell>
          <cell r="M14" t="str">
            <v> ,БЛР</v>
          </cell>
          <cell r="N14" t="str">
            <v>Литецький Л.Є.</v>
          </cell>
        </row>
        <row r="15">
          <cell r="B15">
            <v>8</v>
          </cell>
          <cell r="C15" t="str">
            <v>Гусар</v>
          </cell>
          <cell r="D15" t="str">
            <v>Роман</v>
          </cell>
          <cell r="E15">
            <v>2001</v>
          </cell>
          <cell r="F15" t="str">
            <v>КМС</v>
          </cell>
          <cell r="H15" t="str">
            <v>ДВУОР</v>
          </cell>
          <cell r="I15" t="str">
            <v>БХМ</v>
          </cell>
          <cell r="K15" t="str">
            <v>Єфремов А.В.</v>
          </cell>
          <cell r="L15" t="str">
            <v>Єфремов М.В.</v>
          </cell>
          <cell r="M15" t="str">
            <v>-ДВУОР,БХМ</v>
          </cell>
          <cell r="N15" t="str">
            <v>Єфремов А.В.,Єфремов М.В.</v>
          </cell>
        </row>
        <row r="16">
          <cell r="B16">
            <v>9</v>
          </cell>
          <cell r="C16" t="str">
            <v>Кравченко</v>
          </cell>
          <cell r="D16" t="str">
            <v>Іван</v>
          </cell>
          <cell r="E16">
            <v>2001</v>
          </cell>
          <cell r="F16" t="str">
            <v> </v>
          </cell>
          <cell r="I16" t="str">
            <v>ЗДЛ</v>
          </cell>
          <cell r="M16" t="str">
            <v>,ЗДЛ</v>
          </cell>
          <cell r="N16">
            <v>0</v>
          </cell>
        </row>
        <row r="17">
          <cell r="B17">
            <v>10</v>
          </cell>
          <cell r="C17" t="str">
            <v>Тіторенко</v>
          </cell>
          <cell r="D17" t="str">
            <v>Богдан</v>
          </cell>
          <cell r="E17">
            <v>2002</v>
          </cell>
          <cell r="F17" t="str">
            <v>КМС</v>
          </cell>
          <cell r="G17" t="str">
            <v>С</v>
          </cell>
          <cell r="H17" t="str">
            <v>Спарт</v>
          </cell>
          <cell r="I17" t="str">
            <v>ЛВС</v>
          </cell>
          <cell r="K17" t="str">
            <v>Первачук Р.</v>
          </cell>
          <cell r="L17" t="str">
            <v>Рус В.</v>
          </cell>
          <cell r="M17" t="str">
            <v>С-Спарт,ЛВС</v>
          </cell>
          <cell r="N17" t="str">
            <v>Первачук Р.,Рус В.</v>
          </cell>
        </row>
        <row r="18">
          <cell r="B18">
            <v>11</v>
          </cell>
          <cell r="C18" t="str">
            <v>Коцур</v>
          </cell>
          <cell r="D18" t="str">
            <v>Ігор</v>
          </cell>
          <cell r="E18">
            <v>1999</v>
          </cell>
          <cell r="F18" t="str">
            <v>КМС</v>
          </cell>
          <cell r="G18" t="str">
            <v>С</v>
          </cell>
          <cell r="H18" t="str">
            <v>Д4</v>
          </cell>
          <cell r="I18" t="str">
            <v>ХРК</v>
          </cell>
          <cell r="K18" t="str">
            <v>Ченцов М.Ф.</v>
          </cell>
          <cell r="L18" t="str">
            <v>Козлюк І.В.</v>
          </cell>
          <cell r="M18" t="str">
            <v>С-Д4,ХРК</v>
          </cell>
          <cell r="N18" t="str">
            <v>Ченцов М.Ф.,Козлюк І.В.</v>
          </cell>
        </row>
        <row r="19">
          <cell r="B19">
            <v>12</v>
          </cell>
          <cell r="C19" t="str">
            <v>Діакон</v>
          </cell>
          <cell r="D19" t="str">
            <v>Васілє</v>
          </cell>
          <cell r="E19">
            <v>2000</v>
          </cell>
          <cell r="F19" t="str">
            <v> </v>
          </cell>
          <cell r="I19" t="str">
            <v>МЛД</v>
          </cell>
          <cell r="K19" t="str">
            <v>Времере Іон</v>
          </cell>
          <cell r="L19" t="str">
            <v>Зубрілін Олександр</v>
          </cell>
          <cell r="M19" t="str">
            <v>,МЛД</v>
          </cell>
          <cell r="N19" t="str">
            <v>Времере Іон,Зубрілін Олександр</v>
          </cell>
        </row>
        <row r="20">
          <cell r="B20">
            <v>13</v>
          </cell>
          <cell r="C20" t="str">
            <v>Кононенко</v>
          </cell>
          <cell r="D20" t="str">
            <v>Микита</v>
          </cell>
          <cell r="E20">
            <v>2000</v>
          </cell>
          <cell r="F20" t="str">
            <v> </v>
          </cell>
          <cell r="I20" t="str">
            <v>ХРК</v>
          </cell>
          <cell r="K20" t="str">
            <v>Караєв І.</v>
          </cell>
          <cell r="M20" t="str">
            <v>,ХРК</v>
          </cell>
          <cell r="N20" t="str">
            <v>Караєв І.</v>
          </cell>
        </row>
        <row r="21">
          <cell r="B21">
            <v>14</v>
          </cell>
          <cell r="C21" t="str">
            <v>Сидич</v>
          </cell>
          <cell r="D21" t="str">
            <v>Андрій</v>
          </cell>
          <cell r="E21">
            <v>2001</v>
          </cell>
          <cell r="F21" t="str">
            <v>І</v>
          </cell>
          <cell r="G21" t="str">
            <v>МОН</v>
          </cell>
          <cell r="I21" t="str">
            <v>Київ</v>
          </cell>
          <cell r="K21" t="str">
            <v>Несвятипаска Д.І.</v>
          </cell>
          <cell r="L21" t="str">
            <v>Чурай М.М.</v>
          </cell>
          <cell r="M21" t="str">
            <v>МОН,Київ</v>
          </cell>
          <cell r="N21" t="str">
            <v>Несвятипаска Д.І.,Чурай М.М.</v>
          </cell>
        </row>
        <row r="22">
          <cell r="B22">
            <v>15</v>
          </cell>
          <cell r="C22" t="str">
            <v>Муталієв</v>
          </cell>
          <cell r="D22" t="str">
            <v>Умар</v>
          </cell>
          <cell r="E22">
            <v>2000</v>
          </cell>
          <cell r="F22" t="str">
            <v>КМС</v>
          </cell>
          <cell r="I22" t="str">
            <v>ДАГ</v>
          </cell>
          <cell r="K22" t="str">
            <v>Сайдулбаталов</v>
          </cell>
          <cell r="L22" t="str">
            <v>Герієв Б.</v>
          </cell>
          <cell r="M22" t="str">
            <v>,ДАГ</v>
          </cell>
          <cell r="N22" t="str">
            <v>Сайдулбаталов,Герієв Б.</v>
          </cell>
        </row>
        <row r="23">
          <cell r="B23">
            <v>16</v>
          </cell>
          <cell r="C23" t="str">
            <v>Семенов</v>
          </cell>
          <cell r="D23" t="str">
            <v>Микита</v>
          </cell>
          <cell r="E23">
            <v>2000</v>
          </cell>
          <cell r="F23" t="str">
            <v>КМС</v>
          </cell>
          <cell r="H23" t="str">
            <v>Лев</v>
          </cell>
          <cell r="I23" t="str">
            <v>БРД</v>
          </cell>
          <cell r="K23" t="str">
            <v>Семенов В.В.</v>
          </cell>
          <cell r="L23" t="str">
            <v>Максимчук Є.В.</v>
          </cell>
          <cell r="M23" t="str">
            <v>-Лев,БРД</v>
          </cell>
          <cell r="N23" t="str">
            <v>Семенов В.В.,Максимчук Є.В.</v>
          </cell>
        </row>
        <row r="24">
          <cell r="B24">
            <v>17</v>
          </cell>
          <cell r="C24" t="str">
            <v>Борута</v>
          </cell>
          <cell r="D24" t="str">
            <v>Олексій</v>
          </cell>
          <cell r="E24">
            <v>1996</v>
          </cell>
          <cell r="F24" t="str">
            <v>МСМК</v>
          </cell>
          <cell r="I24" t="str">
            <v>УКР</v>
          </cell>
          <cell r="K24" t="str">
            <v>Гуральський А.</v>
          </cell>
          <cell r="L24" t="str">
            <v>Тасоєв В.З.</v>
          </cell>
          <cell r="M24" t="str">
            <v>,УКР</v>
          </cell>
          <cell r="N24" t="str">
            <v>Гуральський А.,Тасоєв В.З.</v>
          </cell>
        </row>
        <row r="25">
          <cell r="B25">
            <v>18</v>
          </cell>
          <cell r="C25" t="str">
            <v>Мурадян</v>
          </cell>
          <cell r="D25" t="str">
            <v>Єгор</v>
          </cell>
          <cell r="E25">
            <v>1996</v>
          </cell>
          <cell r="F25" t="str">
            <v>МС</v>
          </cell>
          <cell r="G25" t="str">
            <v> </v>
          </cell>
          <cell r="I25" t="str">
            <v>МЛТ</v>
          </cell>
          <cell r="K25" t="str">
            <v>Русанов</v>
          </cell>
          <cell r="M25" t="str">
            <v> ,МЛТ</v>
          </cell>
          <cell r="N25" t="str">
            <v>Русанов</v>
          </cell>
        </row>
        <row r="26">
          <cell r="B26">
            <v>19</v>
          </cell>
          <cell r="C26" t="str">
            <v>Солодовнік</v>
          </cell>
          <cell r="D26" t="str">
            <v>Євгеній</v>
          </cell>
          <cell r="E26">
            <v>1997</v>
          </cell>
          <cell r="F26" t="str">
            <v>КМС</v>
          </cell>
          <cell r="G26" t="str">
            <v>Д</v>
          </cell>
          <cell r="H26" t="str">
            <v>УФК1</v>
          </cell>
          <cell r="I26" t="str">
            <v>ХРК</v>
          </cell>
          <cell r="K26" t="str">
            <v>Мацегора Г.М.</v>
          </cell>
          <cell r="L26" t="str">
            <v>Заяц О.О.</v>
          </cell>
          <cell r="M26" t="str">
            <v>Д-УФК1,ХРК</v>
          </cell>
          <cell r="N26" t="str">
            <v>Мацегора Г.М.,Заяц О.О.</v>
          </cell>
        </row>
        <row r="27">
          <cell r="B27">
            <v>20</v>
          </cell>
          <cell r="C27" t="str">
            <v>Коржан</v>
          </cell>
          <cell r="D27" t="str">
            <v>Максим</v>
          </cell>
          <cell r="E27">
            <v>1998</v>
          </cell>
          <cell r="F27" t="str">
            <v> </v>
          </cell>
          <cell r="I27" t="str">
            <v>ЗДЛ</v>
          </cell>
          <cell r="M27" t="str">
            <v>,ЗДЛ</v>
          </cell>
          <cell r="N27">
            <v>0</v>
          </cell>
        </row>
        <row r="28">
          <cell r="B28">
            <v>21</v>
          </cell>
          <cell r="C28" t="str">
            <v>Закарієв</v>
          </cell>
          <cell r="D28" t="str">
            <v>Шаміль</v>
          </cell>
          <cell r="E28">
            <v>1998</v>
          </cell>
          <cell r="F28" t="str">
            <v> </v>
          </cell>
          <cell r="I28" t="str">
            <v>ОДС</v>
          </cell>
          <cell r="K28" t="str">
            <v>Станков К.</v>
          </cell>
          <cell r="M28" t="str">
            <v>,ОДС</v>
          </cell>
          <cell r="N28" t="str">
            <v>Станков К.</v>
          </cell>
        </row>
        <row r="29">
          <cell r="B29">
            <v>22</v>
          </cell>
          <cell r="C29" t="str">
            <v>Гордієнко</v>
          </cell>
          <cell r="D29" t="str">
            <v>Сергій</v>
          </cell>
          <cell r="E29">
            <v>2001</v>
          </cell>
          <cell r="F29" t="str">
            <v> </v>
          </cell>
          <cell r="I29" t="str">
            <v>ОДС</v>
          </cell>
          <cell r="K29" t="str">
            <v>Станков К.</v>
          </cell>
          <cell r="M29" t="str">
            <v>,ОДС</v>
          </cell>
          <cell r="N29" t="str">
            <v>Станков К.</v>
          </cell>
        </row>
        <row r="30">
          <cell r="B30">
            <v>23</v>
          </cell>
          <cell r="C30" t="str">
            <v>Каїбов</v>
          </cell>
          <cell r="D30" t="str">
            <v>Еміль</v>
          </cell>
          <cell r="E30">
            <v>2000</v>
          </cell>
          <cell r="F30" t="str">
            <v>КМС</v>
          </cell>
          <cell r="H30" t="str">
            <v>Д4</v>
          </cell>
          <cell r="I30" t="str">
            <v>ХРК</v>
          </cell>
          <cell r="K30" t="str">
            <v>Ченцов М.Ф.</v>
          </cell>
          <cell r="L30" t="str">
            <v>Ченцов Я.М.</v>
          </cell>
          <cell r="M30" t="str">
            <v>-Д4,ХРК</v>
          </cell>
          <cell r="N30" t="str">
            <v>Ченцов М.Ф.,Ченцов Я.М.</v>
          </cell>
        </row>
        <row r="31">
          <cell r="B31">
            <v>24</v>
          </cell>
          <cell r="C31" t="str">
            <v>Шульженко</v>
          </cell>
          <cell r="D31" t="str">
            <v>Сергій</v>
          </cell>
          <cell r="E31">
            <v>1998</v>
          </cell>
          <cell r="F31" t="str">
            <v>КМС</v>
          </cell>
          <cell r="G31" t="str">
            <v>МОН</v>
          </cell>
          <cell r="I31" t="str">
            <v>КРГ</v>
          </cell>
          <cell r="K31" t="str">
            <v>Подольський О.В.</v>
          </cell>
          <cell r="M31" t="str">
            <v>МОН,КРГ</v>
          </cell>
          <cell r="N31" t="str">
            <v>Подольський О.В.</v>
          </cell>
        </row>
        <row r="32">
          <cell r="B32">
            <v>25</v>
          </cell>
          <cell r="C32" t="str">
            <v>Бороган</v>
          </cell>
          <cell r="D32" t="str">
            <v>Денис</v>
          </cell>
          <cell r="E32">
            <v>1999</v>
          </cell>
          <cell r="F32" t="str">
            <v>МС</v>
          </cell>
          <cell r="G32" t="str">
            <v>Д</v>
          </cell>
          <cell r="H32" t="str">
            <v>УФК1</v>
          </cell>
          <cell r="I32" t="str">
            <v>ХРК</v>
          </cell>
          <cell r="K32" t="str">
            <v>Назаров О.О.</v>
          </cell>
          <cell r="M32" t="str">
            <v>Д-УФК1,ХРК</v>
          </cell>
          <cell r="N32" t="str">
            <v>Назаров О.О.</v>
          </cell>
        </row>
        <row r="33">
          <cell r="B33">
            <v>26</v>
          </cell>
          <cell r="C33" t="str">
            <v>Пандоєв</v>
          </cell>
          <cell r="D33" t="str">
            <v>Олександр</v>
          </cell>
          <cell r="E33">
            <v>2000</v>
          </cell>
          <cell r="F33" t="str">
            <v>МС</v>
          </cell>
          <cell r="G33" t="str">
            <v>С</v>
          </cell>
          <cell r="H33" t="str">
            <v>УФК1</v>
          </cell>
          <cell r="I33" t="str">
            <v>ХРК</v>
          </cell>
          <cell r="K33" t="str">
            <v>Євтифієв А.С.</v>
          </cell>
          <cell r="L33" t="str">
            <v>Назаров О.О.</v>
          </cell>
          <cell r="M33" t="str">
            <v>С-УФК1,ХРК</v>
          </cell>
          <cell r="N33" t="str">
            <v>Євтифієв А.С.,Назаров О.О.</v>
          </cell>
        </row>
        <row r="34">
          <cell r="B34">
            <v>27</v>
          </cell>
          <cell r="C34" t="str">
            <v>Шестаков</v>
          </cell>
          <cell r="D34" t="str">
            <v>Олександр</v>
          </cell>
          <cell r="E34">
            <v>1999</v>
          </cell>
          <cell r="F34" t="str">
            <v>МС</v>
          </cell>
          <cell r="I34" t="str">
            <v>ПЛТ</v>
          </cell>
          <cell r="K34" t="str">
            <v>Пономарьов</v>
          </cell>
          <cell r="M34" t="str">
            <v>,ПЛТ</v>
          </cell>
          <cell r="N34" t="str">
            <v>Пономарьов</v>
          </cell>
        </row>
        <row r="35">
          <cell r="B35">
            <v>28</v>
          </cell>
          <cell r="C35" t="str">
            <v>Василенцев</v>
          </cell>
          <cell r="D35" t="str">
            <v>Микита</v>
          </cell>
          <cell r="E35">
            <v>2002</v>
          </cell>
          <cell r="F35" t="str">
            <v>КМС</v>
          </cell>
          <cell r="H35" t="str">
            <v>ДВУОР</v>
          </cell>
          <cell r="I35" t="str">
            <v>БХМ</v>
          </cell>
          <cell r="K35" t="str">
            <v>Єфремов А.В.</v>
          </cell>
          <cell r="L35" t="str">
            <v>Єфремов М.В.</v>
          </cell>
          <cell r="M35" t="str">
            <v>-ДВУОР,БХМ</v>
          </cell>
          <cell r="N35" t="str">
            <v>Єфремов А.В.,Єфремов М.В.</v>
          </cell>
        </row>
        <row r="36">
          <cell r="B36">
            <v>29</v>
          </cell>
          <cell r="C36" t="str">
            <v>Огли</v>
          </cell>
          <cell r="D36" t="str">
            <v>Червоня</v>
          </cell>
          <cell r="E36">
            <v>2001</v>
          </cell>
          <cell r="F36" t="str">
            <v> </v>
          </cell>
          <cell r="I36" t="str">
            <v>ДНП</v>
          </cell>
          <cell r="K36" t="str">
            <v>Євтифієв А.С.</v>
          </cell>
          <cell r="L36" t="str">
            <v>Гаюн</v>
          </cell>
          <cell r="M36" t="str">
            <v>,ДНП</v>
          </cell>
          <cell r="N36" t="str">
            <v>Євтифієв А.С.,Гаюн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4">
        <row r="8">
          <cell r="B8">
            <v>1</v>
          </cell>
          <cell r="C8" t="str">
            <v>Тону Стефан</v>
          </cell>
          <cell r="D8" t="str">
            <v> </v>
          </cell>
          <cell r="E8" t="str">
            <v>,МЛД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>
            <v>2</v>
          </cell>
          <cell r="C10" t="str">
            <v>Колядо Олег</v>
          </cell>
          <cell r="D10" t="str">
            <v>КМС</v>
          </cell>
          <cell r="E10" t="str">
            <v>Д,МЛТ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  <row r="12">
          <cell r="B12">
            <v>3</v>
          </cell>
          <cell r="C12" t="str">
            <v>Гарбур Данило</v>
          </cell>
          <cell r="D12" t="str">
            <v>І</v>
          </cell>
          <cell r="E12" t="str">
            <v>МОН,Київ</v>
          </cell>
          <cell r="I12" t="str">
            <v>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I13" t="str">
            <v> </v>
          </cell>
        </row>
        <row r="14">
          <cell r="B14">
            <v>4</v>
          </cell>
          <cell r="C14" t="str">
            <v>Шевченко Михайло</v>
          </cell>
          <cell r="D14" t="str">
            <v> </v>
          </cell>
          <cell r="E14" t="str">
            <v>-Лев,БРД</v>
          </cell>
          <cell r="I14" t="str">
            <v> </v>
          </cell>
          <cell r="K14">
            <v>0</v>
          </cell>
        </row>
        <row r="15">
          <cell r="B15">
            <v>5</v>
          </cell>
          <cell r="C15" t="str">
            <v>Легкий Олександр</v>
          </cell>
          <cell r="D15" t="str">
            <v>ІІ</v>
          </cell>
          <cell r="E15" t="str">
            <v>МОН,Київ</v>
          </cell>
          <cell r="F15">
            <v>10</v>
          </cell>
          <cell r="I15">
            <v>10</v>
          </cell>
          <cell r="K15">
            <v>4</v>
          </cell>
        </row>
        <row r="16">
          <cell r="B16">
            <v>6</v>
          </cell>
          <cell r="C16" t="str">
            <v>Максимов Денис</v>
          </cell>
          <cell r="D16" t="str">
            <v>МС</v>
          </cell>
          <cell r="E16" t="str">
            <v> ,БЛР</v>
          </cell>
          <cell r="F16">
            <v>4</v>
          </cell>
          <cell r="G16">
            <v>7</v>
          </cell>
          <cell r="I16">
            <v>11</v>
          </cell>
          <cell r="K16">
            <v>4</v>
          </cell>
        </row>
        <row r="17">
          <cell r="B17">
            <v>7</v>
          </cell>
          <cell r="C17" t="str">
            <v>Павлюченко Олександр</v>
          </cell>
          <cell r="D17" t="str">
            <v>МС</v>
          </cell>
          <cell r="E17" t="str">
            <v> ,БЛР</v>
          </cell>
          <cell r="F17">
            <v>1</v>
          </cell>
          <cell r="I17">
            <v>1</v>
          </cell>
          <cell r="K17">
            <v>1</v>
          </cell>
        </row>
        <row r="18">
          <cell r="B18">
            <v>8</v>
          </cell>
          <cell r="C18" t="str">
            <v>Гусар Роман</v>
          </cell>
          <cell r="D18" t="str">
            <v>КМС</v>
          </cell>
          <cell r="E18" t="str">
            <v>-ДВУОР,БХМ</v>
          </cell>
          <cell r="F18">
            <v>2</v>
          </cell>
          <cell r="I18">
            <v>2</v>
          </cell>
          <cell r="K18">
            <v>0</v>
          </cell>
        </row>
        <row r="19">
          <cell r="B19">
            <v>9</v>
          </cell>
          <cell r="C19" t="str">
            <v>Кравченко Іван</v>
          </cell>
          <cell r="D19" t="str">
            <v> </v>
          </cell>
          <cell r="E19" t="str">
            <v>,ЗДЛ</v>
          </cell>
          <cell r="F19">
            <v>14</v>
          </cell>
          <cell r="I19">
            <v>14</v>
          </cell>
          <cell r="K19">
            <v>5</v>
          </cell>
        </row>
        <row r="20">
          <cell r="B20">
            <v>10</v>
          </cell>
          <cell r="C20" t="str">
            <v>Тіторенко Богдан</v>
          </cell>
          <cell r="D20" t="str">
            <v>КМС</v>
          </cell>
          <cell r="E20" t="str">
            <v>С-Спарт,ЛВС</v>
          </cell>
          <cell r="F20">
            <v>1</v>
          </cell>
          <cell r="G20">
            <v>2</v>
          </cell>
          <cell r="I20">
            <v>3</v>
          </cell>
          <cell r="K20">
            <v>1</v>
          </cell>
        </row>
        <row r="21">
          <cell r="B21">
            <v>11</v>
          </cell>
          <cell r="C21" t="str">
            <v>Коцур Ігор</v>
          </cell>
          <cell r="D21" t="str">
            <v>КМС</v>
          </cell>
          <cell r="E21" t="str">
            <v>С-Д4,ХРК</v>
          </cell>
          <cell r="F21">
            <v>4</v>
          </cell>
          <cell r="G21">
            <v>10</v>
          </cell>
          <cell r="I21">
            <v>14</v>
          </cell>
          <cell r="K21">
            <v>4</v>
          </cell>
        </row>
        <row r="22">
          <cell r="B22">
            <v>12</v>
          </cell>
          <cell r="C22" t="str">
            <v>Діакон Васілє</v>
          </cell>
          <cell r="D22" t="str">
            <v> </v>
          </cell>
          <cell r="E22" t="str">
            <v>,МЛД</v>
          </cell>
          <cell r="F22">
            <v>10</v>
          </cell>
          <cell r="I22">
            <v>10</v>
          </cell>
          <cell r="K22">
            <v>5</v>
          </cell>
        </row>
        <row r="23">
          <cell r="B23">
            <v>13</v>
          </cell>
          <cell r="C23" t="str">
            <v>Кононенко Микита</v>
          </cell>
          <cell r="D23" t="str">
            <v> </v>
          </cell>
          <cell r="E23" t="str">
            <v>,ХРК</v>
          </cell>
          <cell r="I23" t="str">
            <v> </v>
          </cell>
          <cell r="K23">
            <v>0</v>
          </cell>
        </row>
        <row r="24">
          <cell r="B24">
            <v>14</v>
          </cell>
          <cell r="C24" t="str">
            <v>Сидич Андрій</v>
          </cell>
          <cell r="D24" t="str">
            <v>І</v>
          </cell>
          <cell r="E24" t="str">
            <v>МОН,Київ</v>
          </cell>
          <cell r="I24" t="str">
            <v> </v>
          </cell>
          <cell r="K24">
            <v>0</v>
          </cell>
        </row>
        <row r="25">
          <cell r="B25">
            <v>15</v>
          </cell>
          <cell r="C25" t="str">
            <v>Муталієв Умар</v>
          </cell>
          <cell r="D25" t="str">
            <v>КМС</v>
          </cell>
          <cell r="E25" t="str">
            <v>,ДАГ</v>
          </cell>
          <cell r="F25">
            <v>10</v>
          </cell>
          <cell r="I25">
            <v>10</v>
          </cell>
          <cell r="K25">
            <v>4</v>
          </cell>
        </row>
        <row r="26">
          <cell r="B26">
            <v>16</v>
          </cell>
          <cell r="C26" t="str">
            <v>Семенов Микита</v>
          </cell>
          <cell r="D26" t="str">
            <v>КМС</v>
          </cell>
          <cell r="E26" t="str">
            <v>-Лев,БРД</v>
          </cell>
          <cell r="I26" t="str">
            <v> </v>
          </cell>
          <cell r="K26">
            <v>0</v>
          </cell>
        </row>
        <row r="27">
          <cell r="B27">
            <v>17</v>
          </cell>
          <cell r="C27" t="str">
            <v>Борута Олексій</v>
          </cell>
          <cell r="D27" t="str">
            <v>МСМК</v>
          </cell>
          <cell r="E27" t="str">
            <v>,УКР</v>
          </cell>
          <cell r="F27">
            <v>6</v>
          </cell>
          <cell r="G27">
            <v>6</v>
          </cell>
          <cell r="I27">
            <v>12</v>
          </cell>
          <cell r="K27">
            <v>4</v>
          </cell>
        </row>
        <row r="28">
          <cell r="B28">
            <v>18</v>
          </cell>
          <cell r="C28" t="str">
            <v>Мурадян Єгор</v>
          </cell>
          <cell r="D28" t="str">
            <v>МС</v>
          </cell>
          <cell r="E28" t="str">
            <v> ,МЛТ</v>
          </cell>
          <cell r="F28">
            <v>7</v>
          </cell>
          <cell r="G28">
            <v>4</v>
          </cell>
          <cell r="I28">
            <v>11</v>
          </cell>
          <cell r="K28">
            <v>4</v>
          </cell>
        </row>
        <row r="29">
          <cell r="B29">
            <v>19</v>
          </cell>
          <cell r="C29" t="str">
            <v>Солодовнік Євгеній</v>
          </cell>
          <cell r="D29" t="str">
            <v>КМС</v>
          </cell>
          <cell r="E29" t="str">
            <v>Д-УФК1,ХРК</v>
          </cell>
          <cell r="I29" t="str">
            <v> </v>
          </cell>
          <cell r="K29">
            <v>0</v>
          </cell>
        </row>
        <row r="30">
          <cell r="B30">
            <v>20</v>
          </cell>
          <cell r="C30" t="str">
            <v>Коржан Максим</v>
          </cell>
          <cell r="D30" t="str">
            <v> </v>
          </cell>
          <cell r="E30" t="str">
            <v>,ЗДЛ</v>
          </cell>
          <cell r="F30">
            <v>7</v>
          </cell>
          <cell r="G30">
            <v>5</v>
          </cell>
          <cell r="I30">
            <v>12</v>
          </cell>
          <cell r="K30">
            <v>4</v>
          </cell>
        </row>
        <row r="31">
          <cell r="B31">
            <v>21</v>
          </cell>
          <cell r="C31" t="str">
            <v>Закарієв Шаміль</v>
          </cell>
          <cell r="D31" t="str">
            <v> </v>
          </cell>
          <cell r="E31" t="str">
            <v>,ОДС</v>
          </cell>
          <cell r="G31">
            <v>1</v>
          </cell>
          <cell r="I31">
            <v>1</v>
          </cell>
          <cell r="K31">
            <v>1</v>
          </cell>
        </row>
        <row r="32">
          <cell r="B32">
            <v>22</v>
          </cell>
          <cell r="C32" t="str">
            <v>Гордієнко Сергій</v>
          </cell>
          <cell r="D32" t="str">
            <v> </v>
          </cell>
          <cell r="E32" t="str">
            <v>,ОДС</v>
          </cell>
          <cell r="F32">
            <v>2</v>
          </cell>
          <cell r="G32">
            <v>4</v>
          </cell>
          <cell r="I32">
            <v>6</v>
          </cell>
          <cell r="K32">
            <v>3</v>
          </cell>
        </row>
        <row r="33">
          <cell r="B33">
            <v>23</v>
          </cell>
          <cell r="C33" t="str">
            <v>Каїбов Еміль</v>
          </cell>
          <cell r="D33" t="str">
            <v>КМС</v>
          </cell>
          <cell r="E33" t="str">
            <v>-Д4,ХРК</v>
          </cell>
          <cell r="F33">
            <v>4</v>
          </cell>
          <cell r="G33">
            <v>2</v>
          </cell>
          <cell r="I33">
            <v>6</v>
          </cell>
          <cell r="K33">
            <v>1</v>
          </cell>
        </row>
        <row r="34">
          <cell r="B34">
            <v>24</v>
          </cell>
          <cell r="C34" t="str">
            <v>Шульженко Сергій</v>
          </cell>
          <cell r="D34" t="str">
            <v>КМС</v>
          </cell>
          <cell r="E34" t="str">
            <v>МОН,КРГ</v>
          </cell>
          <cell r="I34" t="str">
            <v> </v>
          </cell>
          <cell r="K34">
            <v>0</v>
          </cell>
        </row>
        <row r="35">
          <cell r="B35">
            <v>25</v>
          </cell>
          <cell r="C35" t="str">
            <v>Бороган Денис</v>
          </cell>
          <cell r="D35" t="str">
            <v>МС</v>
          </cell>
          <cell r="E35" t="str">
            <v>Д-УФК1,ХРК</v>
          </cell>
          <cell r="F35">
            <v>10</v>
          </cell>
          <cell r="I35">
            <v>10</v>
          </cell>
          <cell r="K35">
            <v>4</v>
          </cell>
        </row>
        <row r="36">
          <cell r="B36">
            <v>26</v>
          </cell>
          <cell r="C36" t="str">
            <v>Пандоєв Олександр</v>
          </cell>
          <cell r="D36" t="str">
            <v>МС</v>
          </cell>
          <cell r="E36" t="str">
            <v>С-УФК1,ХРК</v>
          </cell>
          <cell r="I36" t="str">
            <v> </v>
          </cell>
          <cell r="K36">
            <v>0</v>
          </cell>
        </row>
        <row r="37">
          <cell r="B37">
            <v>27</v>
          </cell>
          <cell r="C37" t="str">
            <v>Шестаков Олександр</v>
          </cell>
          <cell r="D37" t="str">
            <v>МС</v>
          </cell>
          <cell r="E37" t="str">
            <v>,ПЛТ</v>
          </cell>
          <cell r="F37">
            <v>3</v>
          </cell>
          <cell r="G37">
            <v>10</v>
          </cell>
          <cell r="I37">
            <v>13</v>
          </cell>
          <cell r="K37">
            <v>4</v>
          </cell>
        </row>
        <row r="38">
          <cell r="B38">
            <v>28</v>
          </cell>
          <cell r="C38" t="str">
            <v>Василенцев Микита</v>
          </cell>
          <cell r="D38" t="str">
            <v>КМС</v>
          </cell>
          <cell r="E38" t="str">
            <v>-ДВУОР,БХМ</v>
          </cell>
          <cell r="F38">
            <v>4</v>
          </cell>
          <cell r="G38">
            <v>5</v>
          </cell>
          <cell r="I38">
            <v>9</v>
          </cell>
          <cell r="K38">
            <v>3</v>
          </cell>
        </row>
        <row r="39">
          <cell r="B39">
            <v>29</v>
          </cell>
          <cell r="C39" t="str">
            <v>Огли Червоня</v>
          </cell>
          <cell r="D39" t="str">
            <v> </v>
          </cell>
          <cell r="E39" t="str">
            <v>,ДНП</v>
          </cell>
          <cell r="F39">
            <v>2</v>
          </cell>
          <cell r="G39">
            <v>2</v>
          </cell>
          <cell r="I39">
            <v>4</v>
          </cell>
          <cell r="K39">
            <v>1</v>
          </cell>
        </row>
      </sheetData>
      <sheetData sheetId="5">
        <row r="8">
          <cell r="B8">
            <v>1</v>
          </cell>
          <cell r="C8" t="str">
            <v>Тону Стефан</v>
          </cell>
          <cell r="D8" t="str">
            <v> </v>
          </cell>
          <cell r="E8" t="str">
            <v>,МЛД</v>
          </cell>
          <cell r="F8">
            <v>10</v>
          </cell>
          <cell r="I8">
            <v>10</v>
          </cell>
          <cell r="K8">
            <v>4</v>
          </cell>
        </row>
        <row r="9">
          <cell r="B9">
            <v>2</v>
          </cell>
          <cell r="C9" t="str">
            <v>Колядо Олег</v>
          </cell>
          <cell r="D9" t="str">
            <v>КМС</v>
          </cell>
          <cell r="E9" t="str">
            <v>Д,МЛТ</v>
          </cell>
          <cell r="I9" t="str">
            <v> </v>
          </cell>
          <cell r="K9">
            <v>0</v>
          </cell>
        </row>
        <row r="10">
          <cell r="B10">
            <v>3</v>
          </cell>
          <cell r="C10" t="str">
            <v>Гарбур Данило</v>
          </cell>
          <cell r="D10" t="str">
            <v>І</v>
          </cell>
          <cell r="E10" t="str">
            <v>МОН,Київ</v>
          </cell>
          <cell r="F10">
            <v>8</v>
          </cell>
          <cell r="I10">
            <v>8</v>
          </cell>
          <cell r="K10">
            <v>0</v>
          </cell>
        </row>
        <row r="11">
          <cell r="B11">
            <v>5</v>
          </cell>
          <cell r="C11" t="str">
            <v>Легкий Олександр</v>
          </cell>
          <cell r="D11" t="str">
            <v>ІІ</v>
          </cell>
          <cell r="E11" t="str">
            <v>МОН,Київ</v>
          </cell>
          <cell r="F11">
            <v>12</v>
          </cell>
          <cell r="I11">
            <v>12</v>
          </cell>
          <cell r="K11">
            <v>5</v>
          </cell>
        </row>
        <row r="12">
          <cell r="B12">
            <v>6</v>
          </cell>
          <cell r="C12" t="str">
            <v>Максимов Денис</v>
          </cell>
          <cell r="D12" t="str">
            <v>МС</v>
          </cell>
          <cell r="E12" t="str">
            <v> ,БЛР</v>
          </cell>
          <cell r="F12">
            <v>12</v>
          </cell>
          <cell r="I12">
            <v>12</v>
          </cell>
          <cell r="K12">
            <v>4</v>
          </cell>
        </row>
        <row r="13">
          <cell r="B13">
            <v>9</v>
          </cell>
          <cell r="C13" t="str">
            <v>Кравченко Іван</v>
          </cell>
          <cell r="D13" t="str">
            <v> </v>
          </cell>
          <cell r="E13" t="str">
            <v>,ЗДЛ</v>
          </cell>
          <cell r="F13">
            <v>2</v>
          </cell>
          <cell r="I13">
            <v>2</v>
          </cell>
          <cell r="K13">
            <v>1</v>
          </cell>
        </row>
        <row r="14">
          <cell r="B14">
            <v>11</v>
          </cell>
          <cell r="C14" t="str">
            <v>Коцур Ігор</v>
          </cell>
          <cell r="D14" t="str">
            <v>КМС</v>
          </cell>
          <cell r="E14" t="str">
            <v>С-Д4,ХРК</v>
          </cell>
          <cell r="I14" t="str">
            <v> </v>
          </cell>
          <cell r="K14">
            <v>0</v>
          </cell>
        </row>
        <row r="15">
          <cell r="B15">
            <v>12</v>
          </cell>
          <cell r="C15" t="str">
            <v>Діакон Васілє</v>
          </cell>
          <cell r="D15" t="str">
            <v> </v>
          </cell>
          <cell r="E15" t="str">
            <v>,МЛД</v>
          </cell>
          <cell r="F15">
            <v>10</v>
          </cell>
          <cell r="I15">
            <v>10</v>
          </cell>
          <cell r="K15">
            <v>4</v>
          </cell>
        </row>
        <row r="16">
          <cell r="B16">
            <v>15</v>
          </cell>
          <cell r="C16" t="str">
            <v>Муталієв Умар</v>
          </cell>
          <cell r="D16" t="str">
            <v>КМС</v>
          </cell>
          <cell r="E16" t="str">
            <v>,ДАГ</v>
          </cell>
          <cell r="F16">
            <v>10</v>
          </cell>
          <cell r="I16">
            <v>10</v>
          </cell>
          <cell r="K16">
            <v>4</v>
          </cell>
        </row>
        <row r="17">
          <cell r="B17">
            <v>17</v>
          </cell>
          <cell r="C17" t="str">
            <v>Борута Олексій</v>
          </cell>
          <cell r="D17" t="str">
            <v>МСМК</v>
          </cell>
          <cell r="E17" t="str">
            <v>,УКР</v>
          </cell>
          <cell r="I17" t="str">
            <v> </v>
          </cell>
          <cell r="K17">
            <v>0</v>
          </cell>
        </row>
        <row r="18">
          <cell r="B18">
            <v>18</v>
          </cell>
          <cell r="C18" t="str">
            <v>Мурадян Єгор</v>
          </cell>
          <cell r="D18" t="str">
            <v>МС</v>
          </cell>
          <cell r="E18" t="str">
            <v> ,МЛТ</v>
          </cell>
          <cell r="I18" t="str">
            <v> </v>
          </cell>
          <cell r="K18">
            <v>0</v>
          </cell>
        </row>
        <row r="19">
          <cell r="B19">
            <v>20</v>
          </cell>
          <cell r="C19" t="str">
            <v>Коржан Максим</v>
          </cell>
          <cell r="D19" t="str">
            <v> </v>
          </cell>
          <cell r="E19" t="str">
            <v>,ЗДЛ</v>
          </cell>
          <cell r="F19">
            <v>5</v>
          </cell>
          <cell r="I19">
            <v>5</v>
          </cell>
          <cell r="K19">
            <v>3</v>
          </cell>
        </row>
        <row r="20">
          <cell r="B20">
            <v>22</v>
          </cell>
          <cell r="C20" t="str">
            <v>Гордієнко Сергій</v>
          </cell>
          <cell r="D20" t="str">
            <v> </v>
          </cell>
          <cell r="E20" t="str">
            <v>,ОДС</v>
          </cell>
          <cell r="G20">
            <v>4</v>
          </cell>
          <cell r="I20">
            <v>4</v>
          </cell>
          <cell r="K20">
            <v>3</v>
          </cell>
        </row>
        <row r="21">
          <cell r="B21">
            <v>25</v>
          </cell>
          <cell r="C21" t="str">
            <v>Бороган Денис</v>
          </cell>
          <cell r="D21" t="str">
            <v>МС</v>
          </cell>
          <cell r="E21" t="str">
            <v>Д-УФК1,ХРК</v>
          </cell>
          <cell r="F21">
            <v>1</v>
          </cell>
          <cell r="G21">
            <v>3</v>
          </cell>
          <cell r="I21">
            <v>4</v>
          </cell>
          <cell r="K21">
            <v>1</v>
          </cell>
        </row>
        <row r="22">
          <cell r="B22">
            <v>27</v>
          </cell>
          <cell r="C22" t="str">
            <v>Шестаков Олександр</v>
          </cell>
          <cell r="D22" t="str">
            <v>МС</v>
          </cell>
          <cell r="E22" t="str">
            <v>,ПЛТ</v>
          </cell>
          <cell r="F22">
            <v>6</v>
          </cell>
          <cell r="G22">
            <v>2</v>
          </cell>
          <cell r="I22">
            <v>8</v>
          </cell>
          <cell r="K22">
            <v>1</v>
          </cell>
        </row>
        <row r="23">
          <cell r="B23">
            <v>28</v>
          </cell>
          <cell r="C23" t="str">
            <v>Василенцев Микита</v>
          </cell>
          <cell r="D23" t="str">
            <v>КМС</v>
          </cell>
          <cell r="E23" t="str">
            <v>-ДВУОР,БХМ</v>
          </cell>
          <cell r="F23">
            <v>9</v>
          </cell>
          <cell r="G23">
            <v>10</v>
          </cell>
          <cell r="I23">
            <v>19</v>
          </cell>
          <cell r="K23">
            <v>4</v>
          </cell>
        </row>
      </sheetData>
      <sheetData sheetId="6">
        <row r="8">
          <cell r="B8">
            <v>1</v>
          </cell>
          <cell r="C8" t="str">
            <v>Тону Стефан</v>
          </cell>
          <cell r="D8" t="str">
            <v> </v>
          </cell>
          <cell r="E8" t="str">
            <v>,МЛД</v>
          </cell>
          <cell r="F8">
            <v>14</v>
          </cell>
          <cell r="I8">
            <v>14</v>
          </cell>
          <cell r="K8">
            <v>4</v>
          </cell>
        </row>
        <row r="9">
          <cell r="B9">
            <v>5</v>
          </cell>
          <cell r="C9" t="str">
            <v>Легкий Олександр</v>
          </cell>
          <cell r="D9" t="str">
            <v>ІІ</v>
          </cell>
          <cell r="E9" t="str">
            <v>МОН,Київ</v>
          </cell>
          <cell r="F9">
            <v>3</v>
          </cell>
          <cell r="I9">
            <v>3</v>
          </cell>
          <cell r="K9">
            <v>1</v>
          </cell>
        </row>
        <row r="10">
          <cell r="B10">
            <v>6</v>
          </cell>
          <cell r="C10" t="str">
            <v>Максимов Денис</v>
          </cell>
          <cell r="D10" t="str">
            <v>МС</v>
          </cell>
          <cell r="E10" t="str">
            <v> ,БЛР</v>
          </cell>
          <cell r="F10">
            <v>4</v>
          </cell>
          <cell r="I10">
            <v>4</v>
          </cell>
          <cell r="K10">
            <v>5</v>
          </cell>
        </row>
        <row r="11">
          <cell r="B11">
            <v>12</v>
          </cell>
          <cell r="C11" t="str">
            <v>Діакон Васілє</v>
          </cell>
          <cell r="D11" t="str">
            <v> </v>
          </cell>
          <cell r="E11" t="str">
            <v>,МЛД</v>
          </cell>
          <cell r="F11">
            <v>3</v>
          </cell>
          <cell r="I11">
            <v>3</v>
          </cell>
          <cell r="K11">
            <v>0</v>
          </cell>
        </row>
        <row r="12">
          <cell r="B12">
            <v>15</v>
          </cell>
          <cell r="C12" t="str">
            <v>Муталієв Умар</v>
          </cell>
          <cell r="D12" t="str">
            <v>КМС</v>
          </cell>
          <cell r="E12" t="str">
            <v>,ДАГ</v>
          </cell>
          <cell r="F12">
            <v>2</v>
          </cell>
          <cell r="I12">
            <v>2</v>
          </cell>
          <cell r="K12">
            <v>3</v>
          </cell>
        </row>
        <row r="13">
          <cell r="B13">
            <v>20</v>
          </cell>
          <cell r="C13" t="str">
            <v>Коржан Максим</v>
          </cell>
          <cell r="D13" t="str">
            <v> </v>
          </cell>
          <cell r="E13" t="str">
            <v>,ЗДЛ</v>
          </cell>
          <cell r="I13" t="str">
            <v> </v>
          </cell>
          <cell r="K13">
            <v>0</v>
          </cell>
        </row>
        <row r="14">
          <cell r="B14">
            <v>22</v>
          </cell>
          <cell r="C14" t="str">
            <v>Гордієнко Сергій</v>
          </cell>
          <cell r="D14" t="str">
            <v> </v>
          </cell>
          <cell r="E14" t="str">
            <v>,ОДС</v>
          </cell>
          <cell r="F14">
            <v>11</v>
          </cell>
          <cell r="I14">
            <v>11</v>
          </cell>
          <cell r="K14">
            <v>4</v>
          </cell>
        </row>
        <row r="15">
          <cell r="B15">
            <v>28</v>
          </cell>
          <cell r="C15" t="str">
            <v>Василенцев Микита</v>
          </cell>
          <cell r="D15" t="str">
            <v>КМС</v>
          </cell>
          <cell r="E15" t="str">
            <v>-ДВУОР,БХМ</v>
          </cell>
          <cell r="I15" t="str">
            <v> </v>
          </cell>
          <cell r="K15">
            <v>0</v>
          </cell>
        </row>
      </sheetData>
      <sheetData sheetId="7">
        <row r="8">
          <cell r="B8">
            <v>1</v>
          </cell>
          <cell r="C8" t="str">
            <v>Тону Стефан</v>
          </cell>
          <cell r="D8" t="str">
            <v> </v>
          </cell>
          <cell r="E8" t="str">
            <v>,МЛД</v>
          </cell>
          <cell r="F8">
            <v>4</v>
          </cell>
          <cell r="I8">
            <v>4</v>
          </cell>
          <cell r="K8">
            <v>5</v>
          </cell>
        </row>
        <row r="9">
          <cell r="B9">
            <v>6</v>
          </cell>
          <cell r="C9" t="str">
            <v>Максимов Денис</v>
          </cell>
          <cell r="D9" t="str">
            <v>МС</v>
          </cell>
          <cell r="E9" t="str">
            <v> ,БЛР</v>
          </cell>
          <cell r="F9">
            <v>6</v>
          </cell>
          <cell r="I9">
            <v>6</v>
          </cell>
          <cell r="K9">
            <v>0</v>
          </cell>
        </row>
        <row r="10">
          <cell r="B10">
            <v>15</v>
          </cell>
          <cell r="C10" t="str">
            <v>Муталієв Умар</v>
          </cell>
          <cell r="D10" t="str">
            <v>КМС</v>
          </cell>
          <cell r="E10" t="str">
            <v>,ДАГ</v>
          </cell>
          <cell r="F10">
            <v>4</v>
          </cell>
          <cell r="G10">
            <v>8</v>
          </cell>
          <cell r="I10">
            <v>12</v>
          </cell>
          <cell r="K10">
            <v>4</v>
          </cell>
        </row>
        <row r="11">
          <cell r="B11">
            <v>22</v>
          </cell>
          <cell r="C11" t="str">
            <v>Гордієнко Сергій</v>
          </cell>
          <cell r="D11" t="str">
            <v> </v>
          </cell>
          <cell r="E11" t="str">
            <v>,ОДС</v>
          </cell>
          <cell r="F11">
            <v>2</v>
          </cell>
          <cell r="I11">
            <v>2</v>
          </cell>
          <cell r="K11">
            <v>1</v>
          </cell>
        </row>
      </sheetData>
      <sheetData sheetId="8"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I10" t="str">
            <v> </v>
          </cell>
        </row>
        <row r="11">
          <cell r="B11">
            <v>14</v>
          </cell>
          <cell r="C11" t="str">
            <v>Сидич Андрій</v>
          </cell>
          <cell r="D11" t="str">
            <v>І</v>
          </cell>
          <cell r="E11" t="str">
            <v>МОН,Київ</v>
          </cell>
          <cell r="I11" t="str">
            <v> </v>
          </cell>
        </row>
      </sheetData>
      <sheetData sheetId="9">
        <row r="8">
          <cell r="B8" t="str">
            <v> </v>
          </cell>
          <cell r="C8" t="str">
            <v> </v>
          </cell>
          <cell r="D8" t="str">
            <v> </v>
          </cell>
          <cell r="E8" t="str">
            <v> </v>
          </cell>
          <cell r="I8" t="str">
            <v> </v>
          </cell>
        </row>
        <row r="9">
          <cell r="B9">
            <v>2</v>
          </cell>
          <cell r="C9" t="str">
            <v>Колядо Олег</v>
          </cell>
          <cell r="D9" t="str">
            <v>КМС</v>
          </cell>
          <cell r="E9" t="str">
            <v>Д,МЛТ</v>
          </cell>
          <cell r="I9" t="str">
            <v> </v>
          </cell>
        </row>
        <row r="10">
          <cell r="B10">
            <v>14</v>
          </cell>
          <cell r="C10" t="str">
            <v>Сидич Андрій</v>
          </cell>
          <cell r="D10" t="str">
            <v>І</v>
          </cell>
          <cell r="E10" t="str">
            <v>МОН,Київ</v>
          </cell>
          <cell r="I10" t="str">
            <v> </v>
          </cell>
          <cell r="K10">
            <v>0</v>
          </cell>
        </row>
        <row r="11">
          <cell r="B11">
            <v>17</v>
          </cell>
          <cell r="C11" t="str">
            <v>Борута Олексій</v>
          </cell>
          <cell r="D11" t="str">
            <v>МСМК</v>
          </cell>
          <cell r="E11" t="str">
            <v>,УКР</v>
          </cell>
          <cell r="F11">
            <v>11</v>
          </cell>
          <cell r="I11">
            <v>11</v>
          </cell>
          <cell r="K11">
            <v>4</v>
          </cell>
        </row>
      </sheetData>
      <sheetData sheetId="10">
        <row r="8">
          <cell r="B8">
            <v>2</v>
          </cell>
          <cell r="C8" t="str">
            <v>Колядо Олег</v>
          </cell>
          <cell r="D8" t="str">
            <v>КМС</v>
          </cell>
          <cell r="E8" t="str">
            <v>Д,МЛТ</v>
          </cell>
          <cell r="F8">
            <v>8</v>
          </cell>
          <cell r="I8">
            <v>8</v>
          </cell>
          <cell r="K8">
            <v>0</v>
          </cell>
        </row>
        <row r="9">
          <cell r="B9">
            <v>5</v>
          </cell>
          <cell r="C9" t="str">
            <v>Легкий Олександр</v>
          </cell>
          <cell r="D9" t="str">
            <v>ІІ</v>
          </cell>
          <cell r="E9" t="str">
            <v>МОН,Київ</v>
          </cell>
          <cell r="F9">
            <v>12</v>
          </cell>
          <cell r="I9">
            <v>12</v>
          </cell>
          <cell r="K9">
            <v>5</v>
          </cell>
        </row>
        <row r="10">
          <cell r="B10">
            <v>17</v>
          </cell>
          <cell r="C10" t="str">
            <v>Борута Олексій</v>
          </cell>
          <cell r="D10" t="str">
            <v>МСМК</v>
          </cell>
          <cell r="E10" t="str">
            <v>,УКР</v>
          </cell>
          <cell r="F10">
            <v>3</v>
          </cell>
          <cell r="I10">
            <v>3</v>
          </cell>
          <cell r="K10">
            <v>3</v>
          </cell>
        </row>
        <row r="11">
          <cell r="B11">
            <v>20</v>
          </cell>
          <cell r="C11" t="str">
            <v>Коржан Максим</v>
          </cell>
          <cell r="D11" t="str">
            <v> </v>
          </cell>
          <cell r="E11" t="str">
            <v>,ЗДЛ</v>
          </cell>
          <cell r="I11">
            <v>0</v>
          </cell>
          <cell r="K11">
            <v>0</v>
          </cell>
        </row>
      </sheetData>
      <sheetData sheetId="11">
        <row r="8">
          <cell r="B8">
            <v>5</v>
          </cell>
          <cell r="C8" t="str">
            <v>Легкий Олександр</v>
          </cell>
          <cell r="D8" t="str">
            <v>ІІ</v>
          </cell>
          <cell r="E8" t="str">
            <v>МОН,Київ</v>
          </cell>
          <cell r="I8" t="str">
            <v> </v>
          </cell>
          <cell r="K8">
            <v>5</v>
          </cell>
        </row>
        <row r="9">
          <cell r="B9">
            <v>6</v>
          </cell>
          <cell r="C9" t="str">
            <v>Максимов Денис</v>
          </cell>
          <cell r="D9" t="str">
            <v>МС</v>
          </cell>
          <cell r="E9" t="str">
            <v> ,БЛР</v>
          </cell>
          <cell r="I9" t="str">
            <v> </v>
          </cell>
          <cell r="K9">
            <v>0</v>
          </cell>
        </row>
        <row r="10">
          <cell r="B10">
            <v>17</v>
          </cell>
          <cell r="C10" t="str">
            <v>Борута Олексій</v>
          </cell>
          <cell r="D10" t="str">
            <v>МСМК</v>
          </cell>
          <cell r="E10" t="str">
            <v>,УКР</v>
          </cell>
          <cell r="F10">
            <v>12</v>
          </cell>
          <cell r="I10">
            <v>12</v>
          </cell>
          <cell r="K10">
            <v>4</v>
          </cell>
        </row>
        <row r="11">
          <cell r="B11">
            <v>22</v>
          </cell>
          <cell r="C11" t="str">
            <v>Гордієнко Сергій</v>
          </cell>
          <cell r="D11" t="str">
            <v> </v>
          </cell>
          <cell r="E11" t="str">
            <v>,ОДС</v>
          </cell>
          <cell r="F11">
            <v>2</v>
          </cell>
          <cell r="I11">
            <v>2</v>
          </cell>
          <cell r="K11">
            <v>1</v>
          </cell>
        </row>
      </sheetData>
      <sheetData sheetId="13">
        <row r="8">
          <cell r="F8">
            <v>1</v>
          </cell>
          <cell r="K8">
            <v>1</v>
          </cell>
        </row>
        <row r="9">
          <cell r="F9">
            <v>12</v>
          </cell>
          <cell r="K9">
            <v>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fila_protokol"/>
      <sheetName val="суд_зап"/>
      <sheetName val="дод_лист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74</v>
          </cell>
        </row>
        <row r="2">
          <cell r="B2" t="str">
            <v>ЧОЛОВІКИ</v>
          </cell>
        </row>
        <row r="17">
          <cell r="K17">
            <v>15</v>
          </cell>
        </row>
        <row r="18">
          <cell r="K18">
            <v>17</v>
          </cell>
        </row>
        <row r="19">
          <cell r="K19">
            <v>9</v>
          </cell>
        </row>
        <row r="20">
          <cell r="K20">
            <v>4</v>
          </cell>
        </row>
        <row r="21">
          <cell r="K21">
            <v>13</v>
          </cell>
        </row>
        <row r="22">
          <cell r="K22">
            <v>6</v>
          </cell>
        </row>
        <row r="23">
          <cell r="K23">
            <v>3</v>
          </cell>
        </row>
        <row r="24">
          <cell r="K24">
            <v>14</v>
          </cell>
        </row>
        <row r="25">
          <cell r="K25">
            <v>2</v>
          </cell>
        </row>
        <row r="26">
          <cell r="K26">
            <v>16</v>
          </cell>
        </row>
        <row r="27">
          <cell r="K27">
            <v>19</v>
          </cell>
        </row>
        <row r="28">
          <cell r="K28">
            <v>10</v>
          </cell>
        </row>
        <row r="29">
          <cell r="K29">
            <v>7</v>
          </cell>
        </row>
      </sheetData>
      <sheetData sheetId="2">
        <row r="8">
          <cell r="B8">
            <v>1</v>
          </cell>
          <cell r="C8" t="str">
            <v>Робу</v>
          </cell>
          <cell r="D8" t="str">
            <v>Георгє</v>
          </cell>
          <cell r="E8">
            <v>1999</v>
          </cell>
          <cell r="F8" t="str">
            <v> </v>
          </cell>
          <cell r="I8" t="str">
            <v>МЛД</v>
          </cell>
          <cell r="K8" t="str">
            <v>Времере Іон</v>
          </cell>
          <cell r="L8" t="str">
            <v>Зубрілін Олександр</v>
          </cell>
          <cell r="M8" t="str">
            <v>,МЛД</v>
          </cell>
          <cell r="N8" t="str">
            <v>Времере Іон,Зубрілін Олександр</v>
          </cell>
        </row>
        <row r="9">
          <cell r="B9">
            <v>2</v>
          </cell>
          <cell r="C9" t="str">
            <v>Василенко</v>
          </cell>
          <cell r="D9" t="str">
            <v>Данило</v>
          </cell>
          <cell r="E9">
            <v>2000</v>
          </cell>
          <cell r="F9" t="str">
            <v>КМС</v>
          </cell>
          <cell r="I9" t="str">
            <v>МЛТ</v>
          </cell>
          <cell r="K9" t="str">
            <v>Русанов</v>
          </cell>
          <cell r="M9" t="str">
            <v>,МЛТ</v>
          </cell>
          <cell r="N9" t="str">
            <v>Русанов</v>
          </cell>
        </row>
        <row r="10">
          <cell r="B10">
            <v>3</v>
          </cell>
          <cell r="C10" t="str">
            <v>Куриленко</v>
          </cell>
          <cell r="D10" t="str">
            <v>Вадим</v>
          </cell>
          <cell r="E10">
            <v>2002</v>
          </cell>
          <cell r="F10" t="str">
            <v>МС</v>
          </cell>
          <cell r="G10" t="str">
            <v>МОН</v>
          </cell>
          <cell r="I10" t="str">
            <v>БРВ</v>
          </cell>
          <cell r="K10" t="str">
            <v>Ампілогов А.В.</v>
          </cell>
          <cell r="M10" t="str">
            <v>МОН,БРВ</v>
          </cell>
          <cell r="N10" t="str">
            <v>Ампілогов А.В.</v>
          </cell>
        </row>
        <row r="11">
          <cell r="B11">
            <v>4</v>
          </cell>
          <cell r="C11" t="str">
            <v>Акуліч</v>
          </cell>
          <cell r="D11" t="str">
            <v>Єгор</v>
          </cell>
          <cell r="E11">
            <v>1998</v>
          </cell>
          <cell r="F11" t="str">
            <v>МС</v>
          </cell>
          <cell r="G11" t="str">
            <v> </v>
          </cell>
          <cell r="I11" t="str">
            <v>БЛР</v>
          </cell>
          <cell r="K11" t="str">
            <v>Литецький Л.Є.</v>
          </cell>
          <cell r="M11" t="str">
            <v> ,БЛР</v>
          </cell>
          <cell r="N11" t="str">
            <v>Литецький Л.Є.</v>
          </cell>
        </row>
        <row r="12">
          <cell r="B12">
            <v>5</v>
          </cell>
          <cell r="C12" t="str">
            <v>Алієв</v>
          </cell>
          <cell r="D12" t="str">
            <v>Мухаммед</v>
          </cell>
          <cell r="E12">
            <v>1999</v>
          </cell>
          <cell r="F12" t="str">
            <v>МС</v>
          </cell>
          <cell r="G12" t="str">
            <v>С</v>
          </cell>
          <cell r="H12" t="str">
            <v>Д4</v>
          </cell>
          <cell r="I12" t="str">
            <v>ХРК</v>
          </cell>
          <cell r="K12" t="str">
            <v>Ченцов М.Ф.</v>
          </cell>
          <cell r="L12" t="str">
            <v>Козлюк І.В.</v>
          </cell>
          <cell r="M12" t="str">
            <v>С-Д4,ХРК</v>
          </cell>
          <cell r="N12" t="str">
            <v>Ченцов М.Ф.,Козлюк І.В.</v>
          </cell>
        </row>
        <row r="13">
          <cell r="B13">
            <v>6</v>
          </cell>
          <cell r="C13" t="str">
            <v>Ліманський</v>
          </cell>
          <cell r="D13" t="str">
            <v>Богдан</v>
          </cell>
          <cell r="E13">
            <v>2002</v>
          </cell>
          <cell r="F13" t="str">
            <v>КМС</v>
          </cell>
          <cell r="G13" t="str">
            <v>МОН</v>
          </cell>
          <cell r="I13" t="str">
            <v>Київ</v>
          </cell>
          <cell r="K13" t="str">
            <v>Грицай Б.В.</v>
          </cell>
          <cell r="L13" t="str">
            <v>Мєшков А.П.</v>
          </cell>
          <cell r="M13" t="str">
            <v>МОН,Київ</v>
          </cell>
          <cell r="N13" t="str">
            <v>Грицай Б.В.,Мєшков А.П.</v>
          </cell>
        </row>
        <row r="14">
          <cell r="B14">
            <v>7</v>
          </cell>
          <cell r="C14" t="str">
            <v>Биков</v>
          </cell>
          <cell r="D14" t="str">
            <v>Денис</v>
          </cell>
          <cell r="E14">
            <v>2002</v>
          </cell>
          <cell r="F14" t="str">
            <v> </v>
          </cell>
          <cell r="I14" t="str">
            <v>ПЛТ</v>
          </cell>
          <cell r="K14" t="str">
            <v>Табакін А.Г.</v>
          </cell>
          <cell r="M14" t="str">
            <v>,ПЛТ</v>
          </cell>
          <cell r="N14" t="str">
            <v>Табакін А.Г.</v>
          </cell>
        </row>
        <row r="15">
          <cell r="B15">
            <v>8</v>
          </cell>
          <cell r="C15" t="str">
            <v>Постоялко</v>
          </cell>
          <cell r="D15" t="str">
            <v>Володимир</v>
          </cell>
          <cell r="E15">
            <v>1998</v>
          </cell>
          <cell r="F15" t="str">
            <v>КМС</v>
          </cell>
          <cell r="G15" t="str">
            <v>МОН</v>
          </cell>
          <cell r="I15" t="str">
            <v>КРГ</v>
          </cell>
          <cell r="K15" t="str">
            <v>Подольський О.В.</v>
          </cell>
          <cell r="M15" t="str">
            <v>МОН,КРГ</v>
          </cell>
          <cell r="N15" t="str">
            <v>Подольський О.В.</v>
          </cell>
        </row>
        <row r="16">
          <cell r="B16">
            <v>9</v>
          </cell>
          <cell r="C16" t="str">
            <v>Павлов</v>
          </cell>
          <cell r="D16" t="str">
            <v>Денис</v>
          </cell>
          <cell r="E16">
            <v>1997</v>
          </cell>
          <cell r="F16" t="str">
            <v>МС</v>
          </cell>
          <cell r="G16" t="str">
            <v>ЗСУ</v>
          </cell>
          <cell r="I16" t="str">
            <v>БРВ</v>
          </cell>
          <cell r="K16" t="str">
            <v>Губринюк С.В.</v>
          </cell>
          <cell r="L16" t="str">
            <v>Білокопитний В.Ю.</v>
          </cell>
          <cell r="M16" t="str">
            <v>ЗСУ,БРВ</v>
          </cell>
          <cell r="N16" t="str">
            <v>Губринюк С.В.,Білокопитний В.Ю.</v>
          </cell>
        </row>
        <row r="17">
          <cell r="B17">
            <v>10</v>
          </cell>
          <cell r="C17" t="str">
            <v>Василенко</v>
          </cell>
          <cell r="D17" t="str">
            <v>Артем</v>
          </cell>
          <cell r="E17">
            <v>2001</v>
          </cell>
          <cell r="F17" t="str">
            <v>КМС</v>
          </cell>
          <cell r="G17" t="str">
            <v>МОН</v>
          </cell>
          <cell r="I17" t="str">
            <v>Київ</v>
          </cell>
          <cell r="K17" t="str">
            <v>Захарків С.Й.</v>
          </cell>
          <cell r="L17" t="str">
            <v>Мєшков А.П.</v>
          </cell>
          <cell r="M17" t="str">
            <v>МОН,Київ</v>
          </cell>
          <cell r="N17" t="str">
            <v>Захарків С.Й.,Мєшков А.П.</v>
          </cell>
        </row>
        <row r="18">
          <cell r="B18">
            <v>11</v>
          </cell>
          <cell r="C18" t="str">
            <v>Вішняк</v>
          </cell>
          <cell r="D18" t="str">
            <v>Олександр</v>
          </cell>
          <cell r="E18">
            <v>2000</v>
          </cell>
          <cell r="F18" t="str">
            <v>МС</v>
          </cell>
          <cell r="I18" t="str">
            <v>ЧРН</v>
          </cell>
          <cell r="K18" t="str">
            <v>Статнік Д.В.</v>
          </cell>
          <cell r="M18" t="str">
            <v>,ЧРН</v>
          </cell>
          <cell r="N18" t="str">
            <v>Статнік Д.В.</v>
          </cell>
        </row>
        <row r="19">
          <cell r="B19">
            <v>12</v>
          </cell>
          <cell r="C19" t="str">
            <v>Капраєв</v>
          </cell>
          <cell r="D19" t="str">
            <v>Зураб</v>
          </cell>
          <cell r="E19">
            <v>1997</v>
          </cell>
          <cell r="F19" t="str">
            <v> </v>
          </cell>
          <cell r="I19" t="str">
            <v>РУМ</v>
          </cell>
          <cell r="K19" t="str">
            <v>Времере Іон</v>
          </cell>
          <cell r="M19" t="str">
            <v>,РУМ</v>
          </cell>
          <cell r="N19" t="str">
            <v>Времере Іон</v>
          </cell>
        </row>
        <row r="20">
          <cell r="B20">
            <v>13</v>
          </cell>
          <cell r="C20" t="str">
            <v>Магомедов</v>
          </cell>
          <cell r="D20" t="str">
            <v>Ахмед</v>
          </cell>
          <cell r="E20">
            <v>1997</v>
          </cell>
          <cell r="F20" t="str">
            <v>МС</v>
          </cell>
          <cell r="G20" t="str">
            <v> </v>
          </cell>
          <cell r="I20" t="str">
            <v>ДАГ</v>
          </cell>
          <cell r="K20" t="str">
            <v>Абдусаламов Ю.</v>
          </cell>
          <cell r="M20" t="str">
            <v> ,ДАГ</v>
          </cell>
          <cell r="N20" t="str">
            <v>Абдусаламов Ю.</v>
          </cell>
        </row>
        <row r="21">
          <cell r="B21">
            <v>14</v>
          </cell>
          <cell r="C21" t="str">
            <v>Шкаєв</v>
          </cell>
          <cell r="D21" t="str">
            <v>Кирило</v>
          </cell>
          <cell r="E21">
            <v>2000</v>
          </cell>
          <cell r="F21" t="str">
            <v>КМС</v>
          </cell>
          <cell r="G21" t="str">
            <v>С</v>
          </cell>
          <cell r="H21" t="str">
            <v>УФК1</v>
          </cell>
          <cell r="I21" t="str">
            <v>ХРК</v>
          </cell>
          <cell r="K21" t="str">
            <v>Євтифієв А.С.</v>
          </cell>
          <cell r="L21" t="str">
            <v>Назаров О.О.</v>
          </cell>
          <cell r="M21" t="str">
            <v>С-УФК1,ХРК</v>
          </cell>
          <cell r="N21" t="str">
            <v>Євтифієв А.С.,Назаров О.О.</v>
          </cell>
        </row>
        <row r="22">
          <cell r="B22">
            <v>15</v>
          </cell>
          <cell r="C22" t="str">
            <v>Борзін</v>
          </cell>
          <cell r="D22" t="str">
            <v>Валентин</v>
          </cell>
          <cell r="E22">
            <v>1999</v>
          </cell>
          <cell r="F22" t="str">
            <v> </v>
          </cell>
          <cell r="I22" t="str">
            <v>МЛД</v>
          </cell>
          <cell r="K22" t="str">
            <v>Времере Іон</v>
          </cell>
          <cell r="L22" t="str">
            <v>Зубрілін Олександр</v>
          </cell>
          <cell r="M22" t="str">
            <v>,МЛД</v>
          </cell>
          <cell r="N22" t="str">
            <v>Времере Іон,Зубрілін Олександр</v>
          </cell>
        </row>
        <row r="23">
          <cell r="B23">
            <v>16</v>
          </cell>
          <cell r="C23" t="str">
            <v>Кожушко</v>
          </cell>
          <cell r="D23" t="str">
            <v>Андрій</v>
          </cell>
          <cell r="E23">
            <v>2001</v>
          </cell>
          <cell r="F23" t="str">
            <v>КМС</v>
          </cell>
          <cell r="G23" t="str">
            <v>С</v>
          </cell>
          <cell r="H23" t="str">
            <v>Спарт</v>
          </cell>
          <cell r="I23" t="str">
            <v>ЛВС</v>
          </cell>
          <cell r="K23" t="str">
            <v>Первачук Р.</v>
          </cell>
          <cell r="L23" t="str">
            <v>Бирка А.</v>
          </cell>
          <cell r="M23" t="str">
            <v>С-Спарт,ЛВС</v>
          </cell>
          <cell r="N23" t="str">
            <v>Первачук Р.,Бирка А.</v>
          </cell>
        </row>
        <row r="24">
          <cell r="B24">
            <v>17</v>
          </cell>
          <cell r="C24" t="str">
            <v>Сафонов</v>
          </cell>
          <cell r="D24" t="str">
            <v>Олександр</v>
          </cell>
          <cell r="E24">
            <v>2003</v>
          </cell>
          <cell r="F24" t="str">
            <v>І</v>
          </cell>
          <cell r="H24" t="str">
            <v>ДВУОР</v>
          </cell>
          <cell r="I24" t="str">
            <v>БХМ</v>
          </cell>
          <cell r="K24" t="str">
            <v>Єфремов А.В.</v>
          </cell>
          <cell r="L24" t="str">
            <v>Єфремов М.В.</v>
          </cell>
          <cell r="M24" t="str">
            <v>-ДВУОР,БХМ</v>
          </cell>
          <cell r="N24" t="str">
            <v>Єфремов А.В.,Єфремов М.В.</v>
          </cell>
        </row>
        <row r="25">
          <cell r="B25">
            <v>18</v>
          </cell>
          <cell r="C25" t="str">
            <v>Прокопенко</v>
          </cell>
          <cell r="D25" t="str">
            <v>Богдан</v>
          </cell>
          <cell r="E25">
            <v>1997</v>
          </cell>
          <cell r="F25" t="str">
            <v>МС</v>
          </cell>
          <cell r="I25" t="str">
            <v>ПЛТ</v>
          </cell>
          <cell r="K25" t="str">
            <v>Блащак І.Ф.</v>
          </cell>
          <cell r="M25" t="str">
            <v>,ПЛТ</v>
          </cell>
          <cell r="N25" t="str">
            <v>Блащак І.Ф.</v>
          </cell>
        </row>
        <row r="26">
          <cell r="B26">
            <v>19</v>
          </cell>
          <cell r="C26" t="str">
            <v>Ахмедханов</v>
          </cell>
          <cell r="D26" t="str">
            <v>Руслан</v>
          </cell>
          <cell r="E26">
            <v>2001</v>
          </cell>
          <cell r="F26" t="str">
            <v>КМС</v>
          </cell>
          <cell r="I26" t="str">
            <v>ДНП</v>
          </cell>
          <cell r="K26" t="str">
            <v>Ахмедханов </v>
          </cell>
          <cell r="M26" t="str">
            <v>,ДНП</v>
          </cell>
          <cell r="N26" t="str">
            <v>Ахмедханов 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4">
        <row r="8">
          <cell r="B8">
            <v>1</v>
          </cell>
          <cell r="C8" t="str">
            <v>Робу Георгє</v>
          </cell>
          <cell r="D8" t="str">
            <v> </v>
          </cell>
          <cell r="E8" t="str">
            <v>,МЛД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>
            <v>2</v>
          </cell>
          <cell r="C10" t="str">
            <v>Василенко Данило</v>
          </cell>
          <cell r="D10" t="str">
            <v>КМС</v>
          </cell>
          <cell r="E10" t="str">
            <v>,МЛТ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  <row r="12">
          <cell r="B12">
            <v>3</v>
          </cell>
          <cell r="C12" t="str">
            <v>Куриленко Вадим</v>
          </cell>
          <cell r="D12" t="str">
            <v>МС</v>
          </cell>
          <cell r="E12" t="str">
            <v>МОН,БРВ</v>
          </cell>
          <cell r="I12" t="str">
            <v>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I13" t="str">
            <v> </v>
          </cell>
        </row>
        <row r="14">
          <cell r="B14">
            <v>4</v>
          </cell>
          <cell r="C14" t="str">
            <v>Акуліч Єгор</v>
          </cell>
          <cell r="D14" t="str">
            <v>МС</v>
          </cell>
          <cell r="E14" t="str">
            <v> ,БЛР</v>
          </cell>
          <cell r="I14" t="str">
            <v> 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I15" t="str">
            <v> </v>
          </cell>
        </row>
        <row r="16">
          <cell r="B16">
            <v>5</v>
          </cell>
          <cell r="C16" t="str">
            <v>Алієв Мухаммед</v>
          </cell>
          <cell r="D16" t="str">
            <v>МС</v>
          </cell>
          <cell r="E16" t="str">
            <v>С-Д4,ХРК</v>
          </cell>
          <cell r="I16" t="str">
            <v> </v>
          </cell>
        </row>
        <row r="17">
          <cell r="B17" t="str">
            <v> </v>
          </cell>
          <cell r="C17" t="str">
            <v> </v>
          </cell>
          <cell r="D17" t="str">
            <v> </v>
          </cell>
          <cell r="E17" t="str">
            <v> </v>
          </cell>
          <cell r="I17" t="str">
            <v> </v>
          </cell>
        </row>
        <row r="18">
          <cell r="B18">
            <v>6</v>
          </cell>
          <cell r="C18" t="str">
            <v>Ліманський Богдан</v>
          </cell>
          <cell r="D18" t="str">
            <v>КМС</v>
          </cell>
          <cell r="E18" t="str">
            <v>МОН,Київ</v>
          </cell>
          <cell r="I18" t="str">
            <v> </v>
          </cell>
        </row>
        <row r="19">
          <cell r="B19" t="str">
            <v> </v>
          </cell>
          <cell r="C19" t="str">
            <v> </v>
          </cell>
          <cell r="D19" t="str">
            <v> </v>
          </cell>
          <cell r="E19" t="str">
            <v> </v>
          </cell>
          <cell r="I19" t="str">
            <v> </v>
          </cell>
        </row>
        <row r="20">
          <cell r="B20">
            <v>7</v>
          </cell>
          <cell r="C20" t="str">
            <v>Биков Денис</v>
          </cell>
          <cell r="D20" t="str">
            <v> </v>
          </cell>
          <cell r="E20" t="str">
            <v>,ПЛТ</v>
          </cell>
          <cell r="I20" t="str">
            <v> 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E21" t="str">
            <v> </v>
          </cell>
          <cell r="I21" t="str">
            <v> </v>
          </cell>
        </row>
        <row r="22">
          <cell r="B22">
            <v>8</v>
          </cell>
          <cell r="C22" t="str">
            <v>Постоялко Володимир</v>
          </cell>
          <cell r="D22" t="str">
            <v>КМС</v>
          </cell>
          <cell r="E22" t="str">
            <v>МОН,КРГ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 t="str">
            <v> </v>
          </cell>
          <cell r="E23" t="str">
            <v> </v>
          </cell>
          <cell r="I23" t="str">
            <v> </v>
          </cell>
        </row>
        <row r="24">
          <cell r="B24">
            <v>9</v>
          </cell>
          <cell r="C24" t="str">
            <v>Павлов Денис</v>
          </cell>
          <cell r="D24" t="str">
            <v>МС</v>
          </cell>
          <cell r="E24" t="str">
            <v>ЗСУ,БРВ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  <cell r="I25" t="str">
            <v> </v>
          </cell>
        </row>
        <row r="26">
          <cell r="B26">
            <v>10</v>
          </cell>
          <cell r="C26" t="str">
            <v>Василенко Артем</v>
          </cell>
          <cell r="D26" t="str">
            <v>КМС</v>
          </cell>
          <cell r="E26" t="str">
            <v>МОН,Київ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 t="str">
            <v> </v>
          </cell>
          <cell r="E27" t="str">
            <v> </v>
          </cell>
          <cell r="I27" t="str">
            <v> </v>
          </cell>
        </row>
        <row r="28">
          <cell r="B28">
            <v>11</v>
          </cell>
          <cell r="C28" t="str">
            <v>Вішняк Олександр</v>
          </cell>
          <cell r="D28" t="str">
            <v>МС</v>
          </cell>
          <cell r="E28" t="str">
            <v>,ЧРН</v>
          </cell>
          <cell r="I28" t="str">
            <v> </v>
          </cell>
        </row>
        <row r="29">
          <cell r="B29" t="str">
            <v> </v>
          </cell>
          <cell r="C29" t="str">
            <v> </v>
          </cell>
          <cell r="D29" t="str">
            <v> </v>
          </cell>
          <cell r="E29" t="str">
            <v> </v>
          </cell>
          <cell r="I29" t="str">
            <v> </v>
          </cell>
        </row>
        <row r="30">
          <cell r="B30">
            <v>12</v>
          </cell>
          <cell r="C30" t="str">
            <v>Капраєв Зураб</v>
          </cell>
          <cell r="D30" t="str">
            <v> </v>
          </cell>
          <cell r="E30" t="str">
            <v>,РУМ</v>
          </cell>
          <cell r="I30" t="str">
            <v> </v>
          </cell>
        </row>
        <row r="31">
          <cell r="B31" t="str">
            <v> </v>
          </cell>
          <cell r="C31" t="str">
            <v> </v>
          </cell>
          <cell r="D31" t="str">
            <v> </v>
          </cell>
          <cell r="E31" t="str">
            <v> </v>
          </cell>
          <cell r="I31" t="str">
            <v> </v>
          </cell>
        </row>
        <row r="32">
          <cell r="B32">
            <v>13</v>
          </cell>
          <cell r="C32" t="str">
            <v>Магомедов Ахмед</v>
          </cell>
          <cell r="D32" t="str">
            <v>МС</v>
          </cell>
          <cell r="E32" t="str">
            <v> ,ДАГ</v>
          </cell>
          <cell r="I32" t="str">
            <v> </v>
          </cell>
        </row>
        <row r="33">
          <cell r="B33" t="str">
            <v> </v>
          </cell>
          <cell r="C33" t="str">
            <v> </v>
          </cell>
          <cell r="D33" t="str">
            <v> </v>
          </cell>
          <cell r="E33" t="str">
            <v> </v>
          </cell>
          <cell r="I33" t="str">
            <v> </v>
          </cell>
        </row>
        <row r="34">
          <cell r="B34">
            <v>14</v>
          </cell>
          <cell r="C34" t="str">
            <v>Шкаєв Кирило</v>
          </cell>
          <cell r="D34" t="str">
            <v>КМС</v>
          </cell>
          <cell r="E34" t="str">
            <v>С-УФК1,ХРК</v>
          </cell>
          <cell r="G34">
            <v>2</v>
          </cell>
          <cell r="I34">
            <v>2</v>
          </cell>
          <cell r="K34">
            <v>1</v>
          </cell>
        </row>
        <row r="35">
          <cell r="B35">
            <v>15</v>
          </cell>
          <cell r="C35" t="str">
            <v>Борзін Валентин</v>
          </cell>
          <cell r="D35" t="str">
            <v> </v>
          </cell>
          <cell r="E35" t="str">
            <v>,МЛД</v>
          </cell>
          <cell r="F35">
            <v>6</v>
          </cell>
          <cell r="G35">
            <v>4</v>
          </cell>
          <cell r="I35">
            <v>10</v>
          </cell>
          <cell r="K35">
            <v>3</v>
          </cell>
        </row>
        <row r="36">
          <cell r="B36">
            <v>16</v>
          </cell>
          <cell r="C36" t="str">
            <v>Кожушко Андрій</v>
          </cell>
          <cell r="D36" t="str">
            <v>КМС</v>
          </cell>
          <cell r="E36" t="str">
            <v>С-Спарт,ЛВС</v>
          </cell>
          <cell r="F36">
            <v>4</v>
          </cell>
          <cell r="I36">
            <v>4</v>
          </cell>
          <cell r="K36">
            <v>0</v>
          </cell>
        </row>
        <row r="37">
          <cell r="B37">
            <v>17</v>
          </cell>
          <cell r="C37" t="str">
            <v>Сафонов Олександр</v>
          </cell>
          <cell r="D37" t="str">
            <v>І</v>
          </cell>
          <cell r="E37" t="str">
            <v>-ДВУОР,БХМ</v>
          </cell>
          <cell r="F37">
            <v>12</v>
          </cell>
          <cell r="I37">
            <v>12</v>
          </cell>
          <cell r="K37">
            <v>5</v>
          </cell>
        </row>
        <row r="38">
          <cell r="B38">
            <v>18</v>
          </cell>
          <cell r="C38" t="str">
            <v>Прокопенко Богдан</v>
          </cell>
          <cell r="D38" t="str">
            <v>МС</v>
          </cell>
          <cell r="E38" t="str">
            <v>,ПЛТ</v>
          </cell>
          <cell r="F38">
            <v>10</v>
          </cell>
          <cell r="I38">
            <v>10</v>
          </cell>
          <cell r="K38">
            <v>4</v>
          </cell>
        </row>
        <row r="39">
          <cell r="B39">
            <v>19</v>
          </cell>
          <cell r="C39" t="str">
            <v>Ахмедханов Руслан</v>
          </cell>
          <cell r="D39" t="str">
            <v>КМС</v>
          </cell>
          <cell r="E39" t="str">
            <v>,ДНП</v>
          </cell>
          <cell r="I39" t="str">
            <v> </v>
          </cell>
          <cell r="K39">
            <v>0</v>
          </cell>
        </row>
      </sheetData>
      <sheetData sheetId="5">
        <row r="8">
          <cell r="B8">
            <v>1</v>
          </cell>
          <cell r="C8" t="str">
            <v>Робу Георгє</v>
          </cell>
          <cell r="D8" t="str">
            <v> </v>
          </cell>
          <cell r="E8" t="str">
            <v>,МЛД</v>
          </cell>
          <cell r="F8">
            <v>12</v>
          </cell>
          <cell r="I8">
            <v>12</v>
          </cell>
          <cell r="K8">
            <v>4</v>
          </cell>
        </row>
        <row r="9">
          <cell r="B9">
            <v>2</v>
          </cell>
          <cell r="C9" t="str">
            <v>Василенко Данило</v>
          </cell>
          <cell r="D9" t="str">
            <v>КМС</v>
          </cell>
          <cell r="E9" t="str">
            <v>,МЛТ</v>
          </cell>
          <cell r="F9">
            <v>2</v>
          </cell>
          <cell r="I9">
            <v>2</v>
          </cell>
          <cell r="K9">
            <v>1</v>
          </cell>
        </row>
        <row r="10">
          <cell r="B10">
            <v>3</v>
          </cell>
          <cell r="C10" t="str">
            <v>Куриленко Вадим</v>
          </cell>
          <cell r="D10" t="str">
            <v>МС</v>
          </cell>
          <cell r="E10" t="str">
            <v>МОН,БРВ</v>
          </cell>
          <cell r="G10">
            <v>2</v>
          </cell>
          <cell r="I10">
            <v>2</v>
          </cell>
          <cell r="K10">
            <v>1</v>
          </cell>
        </row>
        <row r="11">
          <cell r="B11">
            <v>4</v>
          </cell>
          <cell r="C11" t="str">
            <v>Акуліч Єгор</v>
          </cell>
          <cell r="D11" t="str">
            <v>МС</v>
          </cell>
          <cell r="E11" t="str">
            <v> ,БЛР</v>
          </cell>
          <cell r="F11">
            <v>1</v>
          </cell>
          <cell r="G11">
            <v>4</v>
          </cell>
          <cell r="I11">
            <v>5</v>
          </cell>
          <cell r="K11">
            <v>3</v>
          </cell>
        </row>
        <row r="12">
          <cell r="B12">
            <v>5</v>
          </cell>
          <cell r="C12" t="str">
            <v>Алієв Мухаммед</v>
          </cell>
          <cell r="D12" t="str">
            <v>МС</v>
          </cell>
          <cell r="E12" t="str">
            <v>С-Д4,ХРК</v>
          </cell>
          <cell r="F12">
            <v>10</v>
          </cell>
          <cell r="I12">
            <v>10</v>
          </cell>
          <cell r="K12">
            <v>4</v>
          </cell>
        </row>
        <row r="13">
          <cell r="B13">
            <v>6</v>
          </cell>
          <cell r="C13" t="str">
            <v>Ліманський Богдан</v>
          </cell>
          <cell r="D13" t="str">
            <v>КМС</v>
          </cell>
          <cell r="E13" t="str">
            <v>МОН,Київ</v>
          </cell>
          <cell r="I13" t="str">
            <v> </v>
          </cell>
          <cell r="K13">
            <v>0</v>
          </cell>
        </row>
        <row r="14">
          <cell r="B14">
            <v>7</v>
          </cell>
          <cell r="C14" t="str">
            <v>Биков Денис</v>
          </cell>
          <cell r="D14" t="str">
            <v> </v>
          </cell>
          <cell r="E14" t="str">
            <v>,ПЛТ</v>
          </cell>
          <cell r="I14" t="str">
            <v> </v>
          </cell>
          <cell r="K14">
            <v>0</v>
          </cell>
        </row>
        <row r="15">
          <cell r="B15">
            <v>8</v>
          </cell>
          <cell r="C15" t="str">
            <v>Постоялко Володимир</v>
          </cell>
          <cell r="D15" t="str">
            <v>КМС</v>
          </cell>
          <cell r="E15" t="str">
            <v>МОН,КРГ</v>
          </cell>
          <cell r="F15">
            <v>6</v>
          </cell>
          <cell r="I15">
            <v>6</v>
          </cell>
          <cell r="K15">
            <v>5</v>
          </cell>
        </row>
        <row r="16">
          <cell r="B16">
            <v>9</v>
          </cell>
          <cell r="C16" t="str">
            <v>Павлов Денис</v>
          </cell>
          <cell r="D16" t="str">
            <v>МС</v>
          </cell>
          <cell r="E16" t="str">
            <v>ЗСУ,БРВ</v>
          </cell>
          <cell r="F16">
            <v>5</v>
          </cell>
          <cell r="G16">
            <v>6</v>
          </cell>
          <cell r="I16">
            <v>11</v>
          </cell>
          <cell r="K16">
            <v>4</v>
          </cell>
        </row>
        <row r="17">
          <cell r="B17">
            <v>10</v>
          </cell>
          <cell r="C17" t="str">
            <v>Василенко Артем</v>
          </cell>
          <cell r="D17" t="str">
            <v>КМС</v>
          </cell>
          <cell r="E17" t="str">
            <v>МОН,Київ</v>
          </cell>
          <cell r="I17" t="str">
            <v> </v>
          </cell>
          <cell r="K17">
            <v>0</v>
          </cell>
        </row>
        <row r="18">
          <cell r="B18">
            <v>11</v>
          </cell>
          <cell r="C18" t="str">
            <v>Вішняк Олександр</v>
          </cell>
          <cell r="D18" t="str">
            <v>МС</v>
          </cell>
          <cell r="E18" t="str">
            <v>,ЧРН</v>
          </cell>
          <cell r="F18">
            <v>4</v>
          </cell>
          <cell r="I18">
            <v>4</v>
          </cell>
          <cell r="K18">
            <v>1</v>
          </cell>
        </row>
        <row r="19">
          <cell r="B19">
            <v>12</v>
          </cell>
          <cell r="C19" t="str">
            <v>Капраєв Зураб</v>
          </cell>
          <cell r="D19" t="str">
            <v> </v>
          </cell>
          <cell r="E19" t="str">
            <v>,РУМ</v>
          </cell>
          <cell r="F19">
            <v>8</v>
          </cell>
          <cell r="G19">
            <v>5</v>
          </cell>
          <cell r="I19">
            <v>13</v>
          </cell>
          <cell r="K19">
            <v>3</v>
          </cell>
        </row>
        <row r="20">
          <cell r="B20">
            <v>13</v>
          </cell>
          <cell r="C20" t="str">
            <v>Магомедов Ахмед</v>
          </cell>
          <cell r="D20" t="str">
            <v>МС</v>
          </cell>
          <cell r="E20" t="str">
            <v> ,ДАГ</v>
          </cell>
          <cell r="F20">
            <v>6</v>
          </cell>
          <cell r="I20">
            <v>6</v>
          </cell>
          <cell r="K20">
            <v>1</v>
          </cell>
        </row>
        <row r="21">
          <cell r="B21">
            <v>15</v>
          </cell>
          <cell r="C21" t="str">
            <v>Борзін Валентин</v>
          </cell>
          <cell r="D21" t="str">
            <v> </v>
          </cell>
          <cell r="E21" t="str">
            <v>,МЛД</v>
          </cell>
          <cell r="F21">
            <v>17</v>
          </cell>
          <cell r="I21">
            <v>17</v>
          </cell>
          <cell r="K21">
            <v>4</v>
          </cell>
        </row>
        <row r="22">
          <cell r="B22">
            <v>17</v>
          </cell>
          <cell r="C22" t="str">
            <v>Сафонов Олександр</v>
          </cell>
          <cell r="D22" t="str">
            <v>І</v>
          </cell>
          <cell r="E22" t="str">
            <v>-ДВУОР,БХМ</v>
          </cell>
          <cell r="I22" t="str">
            <v> </v>
          </cell>
          <cell r="K22">
            <v>0</v>
          </cell>
        </row>
        <row r="23">
          <cell r="B23">
            <v>18</v>
          </cell>
          <cell r="C23" t="str">
            <v>Прокопенко Богдан</v>
          </cell>
          <cell r="D23" t="str">
            <v>МС</v>
          </cell>
          <cell r="E23" t="str">
            <v>,ПЛТ</v>
          </cell>
          <cell r="F23">
            <v>6</v>
          </cell>
          <cell r="I23">
            <v>6</v>
          </cell>
          <cell r="K23">
            <v>5</v>
          </cell>
        </row>
      </sheetData>
      <sheetData sheetId="6">
        <row r="8">
          <cell r="B8">
            <v>1</v>
          </cell>
          <cell r="C8" t="str">
            <v>Робу Георгє</v>
          </cell>
          <cell r="D8" t="str">
            <v> </v>
          </cell>
          <cell r="E8" t="str">
            <v>,МЛД</v>
          </cell>
          <cell r="F8">
            <v>10</v>
          </cell>
          <cell r="I8">
            <v>10</v>
          </cell>
          <cell r="K8">
            <v>4</v>
          </cell>
        </row>
        <row r="9">
          <cell r="B9">
            <v>4</v>
          </cell>
          <cell r="C9" t="str">
            <v>Акуліч Єгор</v>
          </cell>
          <cell r="D9" t="str">
            <v>МС</v>
          </cell>
          <cell r="E9" t="str">
            <v> ,БЛР</v>
          </cell>
          <cell r="I9" t="str">
            <v> </v>
          </cell>
          <cell r="K9">
            <v>0</v>
          </cell>
        </row>
        <row r="10">
          <cell r="B10">
            <v>5</v>
          </cell>
          <cell r="C10" t="str">
            <v>Алієв Мухаммед</v>
          </cell>
          <cell r="D10" t="str">
            <v>МС</v>
          </cell>
          <cell r="E10" t="str">
            <v>С-Д4,ХРК</v>
          </cell>
          <cell r="F10">
            <v>10</v>
          </cell>
          <cell r="I10">
            <v>10</v>
          </cell>
          <cell r="K10">
            <v>4</v>
          </cell>
        </row>
        <row r="11">
          <cell r="B11">
            <v>8</v>
          </cell>
          <cell r="C11" t="str">
            <v>Постоялко Володимир</v>
          </cell>
          <cell r="D11" t="str">
            <v>КМС</v>
          </cell>
          <cell r="E11" t="str">
            <v>МОН,КРГ</v>
          </cell>
          <cell r="I11" t="str">
            <v> </v>
          </cell>
          <cell r="K11">
            <v>0</v>
          </cell>
        </row>
        <row r="12">
          <cell r="B12">
            <v>9</v>
          </cell>
          <cell r="C12" t="str">
            <v>Павлов Денис</v>
          </cell>
          <cell r="D12" t="str">
            <v>МС</v>
          </cell>
          <cell r="E12" t="str">
            <v>ЗСУ,БРВ</v>
          </cell>
          <cell r="I12" t="str">
            <v> </v>
          </cell>
          <cell r="K12">
            <v>0</v>
          </cell>
        </row>
        <row r="13">
          <cell r="B13">
            <v>12</v>
          </cell>
          <cell r="C13" t="str">
            <v>Капраєв Зураб</v>
          </cell>
          <cell r="D13" t="str">
            <v> </v>
          </cell>
          <cell r="E13" t="str">
            <v>,РУМ</v>
          </cell>
          <cell r="F13">
            <v>6</v>
          </cell>
          <cell r="I13">
            <v>6</v>
          </cell>
          <cell r="K13">
            <v>3</v>
          </cell>
        </row>
        <row r="14">
          <cell r="B14">
            <v>15</v>
          </cell>
          <cell r="C14" t="str">
            <v>Борзін Валентин</v>
          </cell>
          <cell r="D14" t="str">
            <v> </v>
          </cell>
          <cell r="E14" t="str">
            <v>,МЛД</v>
          </cell>
          <cell r="F14">
            <v>1</v>
          </cell>
          <cell r="I14">
            <v>1</v>
          </cell>
          <cell r="K14">
            <v>1</v>
          </cell>
        </row>
        <row r="15">
          <cell r="B15">
            <v>18</v>
          </cell>
          <cell r="C15" t="str">
            <v>Прокопенко Богдан</v>
          </cell>
          <cell r="D15" t="str">
            <v>МС</v>
          </cell>
          <cell r="E15" t="str">
            <v>,ПЛТ</v>
          </cell>
          <cell r="F15">
            <v>5</v>
          </cell>
          <cell r="G15">
            <v>1</v>
          </cell>
          <cell r="I15">
            <v>6</v>
          </cell>
          <cell r="K15">
            <v>3</v>
          </cell>
        </row>
      </sheetData>
      <sheetData sheetId="7">
        <row r="8">
          <cell r="B8">
            <v>1</v>
          </cell>
          <cell r="C8" t="str">
            <v>Робу Георгє</v>
          </cell>
          <cell r="D8" t="str">
            <v> </v>
          </cell>
          <cell r="E8" t="str">
            <v>,МЛД</v>
          </cell>
          <cell r="I8" t="str">
            <v> </v>
          </cell>
          <cell r="K8">
            <v>0</v>
          </cell>
        </row>
        <row r="9">
          <cell r="B9">
            <v>5</v>
          </cell>
          <cell r="C9" t="str">
            <v>Алієв Мухаммед</v>
          </cell>
          <cell r="D9" t="str">
            <v>МС</v>
          </cell>
          <cell r="E9" t="str">
            <v>С-Д4,ХРК</v>
          </cell>
          <cell r="F9">
            <v>10</v>
          </cell>
          <cell r="I9">
            <v>10</v>
          </cell>
          <cell r="K9">
            <v>5</v>
          </cell>
        </row>
        <row r="10">
          <cell r="B10">
            <v>12</v>
          </cell>
          <cell r="C10" t="str">
            <v>Капраєв Зураб</v>
          </cell>
          <cell r="D10" t="str">
            <v> </v>
          </cell>
          <cell r="E10" t="str">
            <v>,РУМ</v>
          </cell>
          <cell r="F10">
            <v>1</v>
          </cell>
          <cell r="G10">
            <v>2</v>
          </cell>
          <cell r="I10">
            <v>3</v>
          </cell>
          <cell r="K10">
            <v>3</v>
          </cell>
        </row>
        <row r="11">
          <cell r="B11">
            <v>18</v>
          </cell>
          <cell r="C11" t="str">
            <v>Прокопенко Богдан</v>
          </cell>
          <cell r="D11" t="str">
            <v>МС</v>
          </cell>
          <cell r="E11" t="str">
            <v>,ПЛТ</v>
          </cell>
          <cell r="G11">
            <v>2</v>
          </cell>
          <cell r="I11">
            <v>2</v>
          </cell>
          <cell r="K11">
            <v>1</v>
          </cell>
        </row>
      </sheetData>
      <sheetData sheetId="8"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</sheetData>
      <sheetData sheetId="9">
        <row r="8">
          <cell r="B8" t="str">
            <v> </v>
          </cell>
          <cell r="C8" t="str">
            <v> </v>
          </cell>
          <cell r="D8" t="str">
            <v> </v>
          </cell>
          <cell r="E8" t="str">
            <v> </v>
          </cell>
          <cell r="I8" t="str">
            <v> </v>
          </cell>
        </row>
        <row r="9">
          <cell r="B9">
            <v>6</v>
          </cell>
          <cell r="C9" t="str">
            <v>Ліманський Богдан</v>
          </cell>
          <cell r="D9" t="str">
            <v>КМС</v>
          </cell>
          <cell r="E9" t="str">
            <v>МОН,Київ</v>
          </cell>
          <cell r="I9" t="str">
            <v> </v>
          </cell>
        </row>
        <row r="10">
          <cell r="B10" t="str">
            <v> </v>
          </cell>
          <cell r="C10" t="str">
            <v> </v>
          </cell>
          <cell r="D10" t="str">
            <v> </v>
          </cell>
          <cell r="E10" t="str">
            <v> </v>
          </cell>
          <cell r="I10" t="str">
            <v> </v>
          </cell>
        </row>
        <row r="11">
          <cell r="B11">
            <v>11</v>
          </cell>
          <cell r="C11" t="str">
            <v>Вішняк Олександр</v>
          </cell>
          <cell r="D11" t="str">
            <v>МС</v>
          </cell>
          <cell r="E11" t="str">
            <v>,ЧРН</v>
          </cell>
          <cell r="I11" t="str">
            <v> </v>
          </cell>
        </row>
      </sheetData>
      <sheetData sheetId="10">
        <row r="8">
          <cell r="B8">
            <v>6</v>
          </cell>
          <cell r="C8" t="str">
            <v>Ліманський Богдан</v>
          </cell>
          <cell r="D8" t="str">
            <v>КМС</v>
          </cell>
          <cell r="E8" t="str">
            <v>МОН,Київ</v>
          </cell>
          <cell r="F8">
            <v>3</v>
          </cell>
          <cell r="I8">
            <v>3</v>
          </cell>
          <cell r="K8">
            <v>1</v>
          </cell>
        </row>
        <row r="9">
          <cell r="B9">
            <v>8</v>
          </cell>
          <cell r="C9" t="str">
            <v>Постоялко Володимир</v>
          </cell>
          <cell r="D9" t="str">
            <v>КМС</v>
          </cell>
          <cell r="E9" t="str">
            <v>МОН,КРГ</v>
          </cell>
          <cell r="F9">
            <v>6</v>
          </cell>
          <cell r="I9">
            <v>6</v>
          </cell>
          <cell r="K9">
            <v>3</v>
          </cell>
        </row>
        <row r="10">
          <cell r="B10">
            <v>11</v>
          </cell>
          <cell r="C10" t="str">
            <v>Вішняк Олександр</v>
          </cell>
          <cell r="D10" t="str">
            <v>МС</v>
          </cell>
          <cell r="E10" t="str">
            <v>,ЧРН</v>
          </cell>
          <cell r="F10">
            <v>5</v>
          </cell>
          <cell r="I10">
            <v>5</v>
          </cell>
          <cell r="K10">
            <v>3</v>
          </cell>
        </row>
        <row r="11">
          <cell r="B11">
            <v>9</v>
          </cell>
          <cell r="C11" t="str">
            <v>Павлов Денис</v>
          </cell>
          <cell r="D11" t="str">
            <v>МС</v>
          </cell>
          <cell r="E11" t="str">
            <v>ЗСУ,БРВ</v>
          </cell>
          <cell r="F11">
            <v>1</v>
          </cell>
          <cell r="I11">
            <v>1</v>
          </cell>
          <cell r="K11">
            <v>1</v>
          </cell>
        </row>
      </sheetData>
      <sheetData sheetId="11">
        <row r="8">
          <cell r="B8">
            <v>8</v>
          </cell>
          <cell r="C8" t="str">
            <v>Постоялко Володимир</v>
          </cell>
          <cell r="D8" t="str">
            <v>КМС</v>
          </cell>
          <cell r="E8" t="str">
            <v>МОН,КРГ</v>
          </cell>
          <cell r="F8">
            <v>4</v>
          </cell>
          <cell r="G8">
            <v>6</v>
          </cell>
          <cell r="I8">
            <v>10</v>
          </cell>
          <cell r="K8">
            <v>1</v>
          </cell>
        </row>
        <row r="9">
          <cell r="B9">
            <v>1</v>
          </cell>
          <cell r="C9" t="str">
            <v>Робу Георгє</v>
          </cell>
          <cell r="D9" t="str">
            <v> </v>
          </cell>
          <cell r="E9" t="str">
            <v>,МЛД</v>
          </cell>
          <cell r="F9">
            <v>2</v>
          </cell>
          <cell r="G9">
            <v>13</v>
          </cell>
          <cell r="I9">
            <v>15</v>
          </cell>
          <cell r="K9">
            <v>3</v>
          </cell>
        </row>
        <row r="10">
          <cell r="B10">
            <v>11</v>
          </cell>
          <cell r="C10" t="str">
            <v>Вішняк Олександр</v>
          </cell>
          <cell r="D10" t="str">
            <v>МС</v>
          </cell>
          <cell r="E10" t="str">
            <v>,ЧРН</v>
          </cell>
          <cell r="F10">
            <v>2</v>
          </cell>
          <cell r="I10">
            <v>2</v>
          </cell>
          <cell r="K10">
            <v>3</v>
          </cell>
        </row>
        <row r="11">
          <cell r="B11">
            <v>18</v>
          </cell>
          <cell r="C11" t="str">
            <v>Прокопенко Богдан</v>
          </cell>
          <cell r="D11" t="str">
            <v>МС</v>
          </cell>
          <cell r="E11" t="str">
            <v>,ПЛТ</v>
          </cell>
          <cell r="F11">
            <v>1</v>
          </cell>
          <cell r="I11">
            <v>1</v>
          </cell>
          <cell r="K11">
            <v>1</v>
          </cell>
        </row>
      </sheetData>
      <sheetData sheetId="13">
        <row r="8">
          <cell r="G8">
            <v>3</v>
          </cell>
          <cell r="K8">
            <v>1</v>
          </cell>
        </row>
        <row r="9">
          <cell r="F9">
            <v>6</v>
          </cell>
          <cell r="G9">
            <v>2</v>
          </cell>
          <cell r="K9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79</v>
          </cell>
        </row>
        <row r="2">
          <cell r="B2" t="str">
            <v>ЧОЛОВІКИ</v>
          </cell>
        </row>
        <row r="17">
          <cell r="K17">
            <v>15</v>
          </cell>
        </row>
        <row r="18">
          <cell r="K18">
            <v>16</v>
          </cell>
        </row>
        <row r="19">
          <cell r="K19">
            <v>1</v>
          </cell>
        </row>
        <row r="20">
          <cell r="K20">
            <v>10</v>
          </cell>
        </row>
        <row r="21">
          <cell r="K21">
            <v>20</v>
          </cell>
        </row>
        <row r="22">
          <cell r="K22">
            <v>6</v>
          </cell>
        </row>
        <row r="23">
          <cell r="K23">
            <v>11</v>
          </cell>
        </row>
        <row r="24">
          <cell r="K24">
            <v>21</v>
          </cell>
        </row>
        <row r="25">
          <cell r="K25">
            <v>9</v>
          </cell>
        </row>
        <row r="26">
          <cell r="K26">
            <v>14</v>
          </cell>
        </row>
        <row r="27">
          <cell r="K27">
            <v>4</v>
          </cell>
        </row>
        <row r="28">
          <cell r="K28">
            <v>2</v>
          </cell>
        </row>
        <row r="29">
          <cell r="K29">
            <v>19</v>
          </cell>
        </row>
      </sheetData>
      <sheetData sheetId="2">
        <row r="8">
          <cell r="B8">
            <v>1</v>
          </cell>
          <cell r="C8" t="str">
            <v>Матіас</v>
          </cell>
          <cell r="D8" t="str">
            <v>Шмідт</v>
          </cell>
          <cell r="E8">
            <v>1997</v>
          </cell>
          <cell r="F8" t="str">
            <v> </v>
          </cell>
          <cell r="I8" t="str">
            <v>НІМ</v>
          </cell>
          <cell r="K8" t="str">
            <v>Марсел Евалд</v>
          </cell>
          <cell r="M8" t="str">
            <v>,НІМ</v>
          </cell>
          <cell r="N8" t="str">
            <v>Марсел Евалд</v>
          </cell>
        </row>
        <row r="9">
          <cell r="B9">
            <v>2</v>
          </cell>
          <cell r="C9" t="str">
            <v>Григорьєв</v>
          </cell>
          <cell r="D9" t="str">
            <v>Денис</v>
          </cell>
          <cell r="E9">
            <v>2000</v>
          </cell>
          <cell r="F9" t="str">
            <v>КМС</v>
          </cell>
          <cell r="G9" t="str">
            <v>Д</v>
          </cell>
          <cell r="I9" t="str">
            <v>МЛТ</v>
          </cell>
          <cell r="K9" t="str">
            <v>Куксов Р.</v>
          </cell>
          <cell r="M9" t="str">
            <v>Д,МЛТ</v>
          </cell>
          <cell r="N9" t="str">
            <v>Куксов Р.</v>
          </cell>
        </row>
        <row r="10">
          <cell r="B10">
            <v>3</v>
          </cell>
          <cell r="C10" t="str">
            <v>Хомич</v>
          </cell>
          <cell r="D10" t="str">
            <v>Олександр</v>
          </cell>
          <cell r="E10">
            <v>1999</v>
          </cell>
          <cell r="F10" t="str">
            <v>КМС</v>
          </cell>
          <cell r="G10" t="str">
            <v>С</v>
          </cell>
          <cell r="H10" t="str">
            <v>Спарт</v>
          </cell>
          <cell r="I10" t="str">
            <v>ЛВС</v>
          </cell>
          <cell r="K10" t="str">
            <v>Первачук Р.</v>
          </cell>
          <cell r="L10" t="str">
            <v>Рейвах С.</v>
          </cell>
          <cell r="M10" t="str">
            <v>С-Спарт,ЛВС</v>
          </cell>
          <cell r="N10" t="str">
            <v>Первачук Р.,Рейвах С.</v>
          </cell>
        </row>
        <row r="11">
          <cell r="B11">
            <v>4</v>
          </cell>
          <cell r="C11" t="str">
            <v>Рудзинський</v>
          </cell>
          <cell r="D11" t="str">
            <v>Микола</v>
          </cell>
          <cell r="E11">
            <v>1999</v>
          </cell>
          <cell r="F11" t="str">
            <v>МС</v>
          </cell>
          <cell r="G11" t="str">
            <v>МОН</v>
          </cell>
          <cell r="I11" t="str">
            <v>Київ</v>
          </cell>
          <cell r="K11" t="str">
            <v>Захарків С.Й.</v>
          </cell>
          <cell r="L11" t="str">
            <v>Щербина О.Я.</v>
          </cell>
          <cell r="M11" t="str">
            <v>МОН,Київ</v>
          </cell>
          <cell r="N11" t="str">
            <v>Захарків С.Й.,Щербина О.Я.</v>
          </cell>
        </row>
        <row r="12">
          <cell r="B12">
            <v>5</v>
          </cell>
          <cell r="C12" t="str">
            <v>Бабій</v>
          </cell>
          <cell r="D12" t="str">
            <v>Валентин</v>
          </cell>
          <cell r="E12">
            <v>1999</v>
          </cell>
          <cell r="F12" t="str">
            <v>МС</v>
          </cell>
          <cell r="I12" t="str">
            <v>БЦЕР</v>
          </cell>
          <cell r="K12" t="str">
            <v>Старинський А.М.</v>
          </cell>
          <cell r="M12" t="str">
            <v>,БЦЕР</v>
          </cell>
          <cell r="N12" t="str">
            <v>Старинський А.М.</v>
          </cell>
        </row>
        <row r="13">
          <cell r="B13">
            <v>6</v>
          </cell>
          <cell r="C13" t="str">
            <v>Карастоянов</v>
          </cell>
          <cell r="D13" t="str">
            <v>Георгій</v>
          </cell>
          <cell r="E13">
            <v>1999</v>
          </cell>
          <cell r="F13" t="str">
            <v> </v>
          </cell>
          <cell r="I13" t="str">
            <v>МЛД</v>
          </cell>
          <cell r="K13" t="str">
            <v>Времере Іван</v>
          </cell>
          <cell r="M13" t="str">
            <v>,МЛД</v>
          </cell>
          <cell r="N13" t="str">
            <v>Времере Іван</v>
          </cell>
        </row>
        <row r="14">
          <cell r="B14">
            <v>7</v>
          </cell>
          <cell r="C14" t="str">
            <v>Захарків</v>
          </cell>
          <cell r="D14" t="str">
            <v>Назар</v>
          </cell>
          <cell r="E14">
            <v>2001</v>
          </cell>
          <cell r="F14" t="str">
            <v>КМС</v>
          </cell>
          <cell r="G14" t="str">
            <v>МОН</v>
          </cell>
          <cell r="I14" t="str">
            <v>Київ</v>
          </cell>
          <cell r="K14" t="str">
            <v>Захарків С.Й.</v>
          </cell>
          <cell r="L14" t="str">
            <v>Семенюшко О.І.</v>
          </cell>
          <cell r="M14" t="str">
            <v>МОН,Київ</v>
          </cell>
          <cell r="N14" t="str">
            <v>Захарків С.Й.,Семенюшко О.І.</v>
          </cell>
        </row>
        <row r="15">
          <cell r="B15">
            <v>8</v>
          </cell>
          <cell r="C15" t="str">
            <v>Квіт</v>
          </cell>
          <cell r="D15" t="str">
            <v>Віктор</v>
          </cell>
          <cell r="E15">
            <v>2001</v>
          </cell>
          <cell r="F15" t="str">
            <v>КМС</v>
          </cell>
          <cell r="G15" t="str">
            <v>Д</v>
          </cell>
          <cell r="I15" t="str">
            <v>ЛВС</v>
          </cell>
          <cell r="K15" t="str">
            <v>Глібенко В.В.</v>
          </cell>
          <cell r="L15" t="str">
            <v>Пантелеєв В.І.</v>
          </cell>
          <cell r="M15" t="str">
            <v>Д,ЛВС</v>
          </cell>
          <cell r="N15" t="str">
            <v>Глібенко В.В.,Пантелеєв В.І.</v>
          </cell>
        </row>
        <row r="16">
          <cell r="B16">
            <v>9</v>
          </cell>
          <cell r="C16" t="str">
            <v>Сіроус</v>
          </cell>
          <cell r="D16" t="str">
            <v>Євген</v>
          </cell>
          <cell r="E16">
            <v>2000</v>
          </cell>
          <cell r="F16" t="str">
            <v>І</v>
          </cell>
          <cell r="H16" t="str">
            <v>Д4</v>
          </cell>
          <cell r="I16" t="str">
            <v>ХРК</v>
          </cell>
          <cell r="K16" t="str">
            <v>Ченцов М.Ф.</v>
          </cell>
          <cell r="L16" t="str">
            <v>Ченцов Я.М.</v>
          </cell>
          <cell r="M16" t="str">
            <v>-Д4,ХРК</v>
          </cell>
          <cell r="N16" t="str">
            <v>Ченцов М.Ф.,Ченцов Я.М.</v>
          </cell>
        </row>
        <row r="17">
          <cell r="B17">
            <v>10</v>
          </cell>
          <cell r="C17" t="str">
            <v>Батарон</v>
          </cell>
          <cell r="D17" t="str">
            <v>Єгор</v>
          </cell>
          <cell r="E17">
            <v>2000</v>
          </cell>
          <cell r="F17" t="str">
            <v>МС</v>
          </cell>
          <cell r="G17" t="str">
            <v>МОН</v>
          </cell>
          <cell r="I17" t="str">
            <v>Київ</v>
          </cell>
          <cell r="K17" t="str">
            <v>Захарків С.Й.</v>
          </cell>
          <cell r="L17" t="str">
            <v>Щербина О.Я.</v>
          </cell>
          <cell r="M17" t="str">
            <v>МОН,Київ</v>
          </cell>
          <cell r="N17" t="str">
            <v>Захарків С.Й.,Щербина О.Я.</v>
          </cell>
        </row>
        <row r="18">
          <cell r="B18">
            <v>11</v>
          </cell>
          <cell r="C18" t="str">
            <v>Хасуєв</v>
          </cell>
          <cell r="D18" t="str">
            <v>Дені</v>
          </cell>
          <cell r="E18">
            <v>2002</v>
          </cell>
          <cell r="F18" t="str">
            <v>КМС</v>
          </cell>
          <cell r="I18" t="str">
            <v>ОДС</v>
          </cell>
          <cell r="K18" t="str">
            <v>Туштаров</v>
          </cell>
          <cell r="M18" t="str">
            <v>,ОДС</v>
          </cell>
          <cell r="N18" t="str">
            <v>Туштаров</v>
          </cell>
        </row>
        <row r="19">
          <cell r="B19">
            <v>12</v>
          </cell>
          <cell r="C19" t="str">
            <v>Крупа</v>
          </cell>
          <cell r="D19" t="str">
            <v>Віктор</v>
          </cell>
          <cell r="E19">
            <v>2001</v>
          </cell>
          <cell r="F19" t="str">
            <v>КМС</v>
          </cell>
          <cell r="G19" t="str">
            <v>МОН</v>
          </cell>
          <cell r="I19" t="str">
            <v>КМП</v>
          </cell>
          <cell r="K19" t="str">
            <v>Антонюк Р.О.</v>
          </cell>
          <cell r="L19" t="str">
            <v>Пасенко Д.В.</v>
          </cell>
          <cell r="M19" t="str">
            <v>МОН,КМП</v>
          </cell>
          <cell r="N19" t="str">
            <v>Антонюк Р.О.,Пасенко Д.В.</v>
          </cell>
        </row>
        <row r="20">
          <cell r="B20">
            <v>13</v>
          </cell>
          <cell r="C20" t="str">
            <v>Яковчук</v>
          </cell>
          <cell r="D20" t="str">
            <v>Олексій</v>
          </cell>
          <cell r="E20">
            <v>1999</v>
          </cell>
          <cell r="F20" t="str">
            <v>МС</v>
          </cell>
          <cell r="I20" t="str">
            <v>МКЛ</v>
          </cell>
          <cell r="K20" t="str">
            <v>Петков Г.С.</v>
          </cell>
          <cell r="M20" t="str">
            <v>,МКЛ</v>
          </cell>
          <cell r="N20" t="str">
            <v>Петков Г.С.</v>
          </cell>
        </row>
        <row r="21">
          <cell r="B21">
            <v>14</v>
          </cell>
          <cell r="C21" t="str">
            <v>Єльджаров </v>
          </cell>
          <cell r="D21" t="str">
            <v>Олег</v>
          </cell>
          <cell r="E21">
            <v>1997</v>
          </cell>
          <cell r="F21" t="str">
            <v>КМС</v>
          </cell>
          <cell r="G21" t="str">
            <v>С</v>
          </cell>
          <cell r="H21" t="str">
            <v>Д4</v>
          </cell>
          <cell r="I21" t="str">
            <v>ХРК</v>
          </cell>
          <cell r="K21" t="str">
            <v>Ченцов М.Ф.</v>
          </cell>
          <cell r="L21" t="str">
            <v>Ченцов Я.М.</v>
          </cell>
          <cell r="M21" t="str">
            <v>С-Д4,ХРК</v>
          </cell>
          <cell r="N21" t="str">
            <v>Ченцов М.Ф.,Ченцов Я.М.</v>
          </cell>
        </row>
        <row r="22">
          <cell r="B22">
            <v>15</v>
          </cell>
          <cell r="C22" t="str">
            <v>Шайбл</v>
          </cell>
          <cell r="D22" t="str">
            <v>Біт</v>
          </cell>
          <cell r="E22">
            <v>1999</v>
          </cell>
          <cell r="F22" t="str">
            <v> </v>
          </cell>
          <cell r="I22" t="str">
            <v>НІМ</v>
          </cell>
          <cell r="K22" t="str">
            <v>Марсел Евалд</v>
          </cell>
          <cell r="M22" t="str">
            <v>,НІМ</v>
          </cell>
          <cell r="N22" t="str">
            <v>Марсел Евалд</v>
          </cell>
        </row>
        <row r="23">
          <cell r="B23">
            <v>16</v>
          </cell>
          <cell r="C23" t="str">
            <v>Медянський</v>
          </cell>
          <cell r="D23" t="str">
            <v>Ілля</v>
          </cell>
          <cell r="E23">
            <v>1999</v>
          </cell>
          <cell r="F23" t="str">
            <v>КМС</v>
          </cell>
          <cell r="G23" t="str">
            <v>МОН</v>
          </cell>
          <cell r="H23" t="str">
            <v> </v>
          </cell>
          <cell r="I23" t="str">
            <v>БРВ</v>
          </cell>
          <cell r="K23" t="str">
            <v>Губринюк С.В.</v>
          </cell>
          <cell r="L23" t="str">
            <v>Ампілогов А.В.</v>
          </cell>
          <cell r="M23" t="str">
            <v>МОН- ,БРВ</v>
          </cell>
          <cell r="N23" t="str">
            <v>Губринюк С.В.,Ампілогов А.В.</v>
          </cell>
        </row>
        <row r="24">
          <cell r="B24">
            <v>17</v>
          </cell>
          <cell r="C24" t="str">
            <v>Кропивницький</v>
          </cell>
          <cell r="D24" t="str">
            <v>Денис</v>
          </cell>
          <cell r="E24">
            <v>2001</v>
          </cell>
          <cell r="F24" t="str">
            <v>І</v>
          </cell>
          <cell r="G24" t="str">
            <v>Д</v>
          </cell>
          <cell r="H24" t="str">
            <v>УФК1</v>
          </cell>
          <cell r="I24" t="str">
            <v>ХРК</v>
          </cell>
          <cell r="K24" t="str">
            <v>Русанов В.О.</v>
          </cell>
          <cell r="L24" t="str">
            <v>Заяц О.О.</v>
          </cell>
          <cell r="M24" t="str">
            <v>Д-УФК1,ХРК</v>
          </cell>
          <cell r="N24" t="str">
            <v>Русанов В.О.,Заяц О.О.</v>
          </cell>
        </row>
        <row r="25">
          <cell r="B25">
            <v>18</v>
          </cell>
          <cell r="C25" t="str">
            <v>Копать</v>
          </cell>
          <cell r="D25" t="str">
            <v>Вячеслав</v>
          </cell>
          <cell r="E25">
            <v>1999</v>
          </cell>
          <cell r="F25" t="str">
            <v>МС</v>
          </cell>
          <cell r="G25" t="str">
            <v>Д</v>
          </cell>
          <cell r="I25" t="str">
            <v>МЛТ</v>
          </cell>
          <cell r="K25" t="str">
            <v>Хоменко В.</v>
          </cell>
          <cell r="L25" t="str">
            <v>Куксов Р.</v>
          </cell>
          <cell r="M25" t="str">
            <v>Д,МЛТ</v>
          </cell>
          <cell r="N25" t="str">
            <v>Хоменко В.,Куксов Р.</v>
          </cell>
        </row>
        <row r="26">
          <cell r="B26">
            <v>19</v>
          </cell>
          <cell r="C26" t="str">
            <v>Степанченко</v>
          </cell>
          <cell r="D26" t="str">
            <v>Олександр</v>
          </cell>
          <cell r="E26">
            <v>2000</v>
          </cell>
          <cell r="F26" t="str">
            <v>КМС</v>
          </cell>
          <cell r="G26" t="str">
            <v>МОН</v>
          </cell>
          <cell r="I26" t="str">
            <v>КРГ</v>
          </cell>
          <cell r="K26" t="str">
            <v>Подольський О.В.</v>
          </cell>
          <cell r="M26" t="str">
            <v>МОН,КРГ</v>
          </cell>
          <cell r="N26" t="str">
            <v>Подольський О.В.</v>
          </cell>
        </row>
        <row r="27">
          <cell r="B27">
            <v>20</v>
          </cell>
          <cell r="C27" t="str">
            <v>Єлісєєв </v>
          </cell>
          <cell r="D27" t="str">
            <v>Владислав</v>
          </cell>
          <cell r="E27">
            <v>1996</v>
          </cell>
          <cell r="F27" t="str">
            <v>МС</v>
          </cell>
          <cell r="G27" t="str">
            <v> </v>
          </cell>
          <cell r="I27" t="str">
            <v>БЛР</v>
          </cell>
          <cell r="K27" t="str">
            <v>Литецький Л.Є.</v>
          </cell>
          <cell r="M27" t="str">
            <v> ,БЛР</v>
          </cell>
          <cell r="N27" t="str">
            <v>Литецький Л.Є.</v>
          </cell>
        </row>
        <row r="28">
          <cell r="B28">
            <v>21</v>
          </cell>
          <cell r="C28" t="str">
            <v>Яковчук</v>
          </cell>
          <cell r="D28" t="str">
            <v>Сергій</v>
          </cell>
          <cell r="E28">
            <v>1999</v>
          </cell>
          <cell r="F28" t="str">
            <v>МС</v>
          </cell>
          <cell r="I28" t="str">
            <v>МКЛ</v>
          </cell>
          <cell r="K28" t="str">
            <v>Петков Г.С.</v>
          </cell>
          <cell r="M28" t="str">
            <v>,МКЛ</v>
          </cell>
          <cell r="N28" t="str">
            <v>Петков Г.С.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4">
        <row r="8">
          <cell r="B8">
            <v>1</v>
          </cell>
          <cell r="C8" t="str">
            <v>Матіас Шмідт</v>
          </cell>
          <cell r="D8" t="str">
            <v> </v>
          </cell>
          <cell r="E8" t="str">
            <v>,НІМ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>
            <v>2</v>
          </cell>
          <cell r="C10" t="str">
            <v>Григорьєв Денис</v>
          </cell>
          <cell r="D10" t="str">
            <v>КМС</v>
          </cell>
          <cell r="E10" t="str">
            <v>Д,МЛТ</v>
          </cell>
          <cell r="I10" t="str">
            <v> </v>
          </cell>
        </row>
        <row r="11">
          <cell r="B11" t="str">
            <v> </v>
          </cell>
          <cell r="C11" t="str">
            <v> </v>
          </cell>
          <cell r="D11" t="str">
            <v> </v>
          </cell>
          <cell r="E11" t="str">
            <v> </v>
          </cell>
          <cell r="I11" t="str">
            <v> </v>
          </cell>
        </row>
        <row r="12">
          <cell r="B12">
            <v>3</v>
          </cell>
          <cell r="C12" t="str">
            <v>Хомич Олександр</v>
          </cell>
          <cell r="D12" t="str">
            <v>КМС</v>
          </cell>
          <cell r="E12" t="str">
            <v>С-Спарт,ЛВС</v>
          </cell>
          <cell r="I12" t="str">
            <v> </v>
          </cell>
        </row>
        <row r="13">
          <cell r="B13" t="str">
            <v> </v>
          </cell>
          <cell r="C13" t="str">
            <v> </v>
          </cell>
          <cell r="D13" t="str">
            <v> </v>
          </cell>
          <cell r="E13" t="str">
            <v> </v>
          </cell>
          <cell r="I13" t="str">
            <v> </v>
          </cell>
        </row>
        <row r="14">
          <cell r="B14">
            <v>4</v>
          </cell>
          <cell r="C14" t="str">
            <v>Рудзинський Микола</v>
          </cell>
          <cell r="D14" t="str">
            <v>МС</v>
          </cell>
          <cell r="E14" t="str">
            <v>МОН,Київ</v>
          </cell>
          <cell r="I14" t="str">
            <v> </v>
          </cell>
        </row>
        <row r="15">
          <cell r="B15" t="str">
            <v> </v>
          </cell>
          <cell r="C15" t="str">
            <v> </v>
          </cell>
          <cell r="D15" t="str">
            <v> </v>
          </cell>
          <cell r="E15" t="str">
            <v> </v>
          </cell>
          <cell r="I15" t="str">
            <v> </v>
          </cell>
        </row>
        <row r="16">
          <cell r="B16">
            <v>5</v>
          </cell>
          <cell r="C16" t="str">
            <v>Бабій Валентин</v>
          </cell>
          <cell r="D16" t="str">
            <v>МС</v>
          </cell>
          <cell r="E16" t="str">
            <v>,БЦЕР</v>
          </cell>
          <cell r="I16" t="str">
            <v> </v>
          </cell>
        </row>
        <row r="17">
          <cell r="B17" t="str">
            <v> </v>
          </cell>
          <cell r="C17" t="str">
            <v> </v>
          </cell>
          <cell r="D17" t="str">
            <v> </v>
          </cell>
          <cell r="E17" t="str">
            <v> </v>
          </cell>
          <cell r="I17" t="str">
            <v> </v>
          </cell>
        </row>
        <row r="18">
          <cell r="B18">
            <v>6</v>
          </cell>
          <cell r="C18" t="str">
            <v>Карастоянов Георгій</v>
          </cell>
          <cell r="D18" t="str">
            <v> </v>
          </cell>
          <cell r="E18" t="str">
            <v>,МЛД</v>
          </cell>
          <cell r="I18" t="str">
            <v> </v>
          </cell>
        </row>
        <row r="19">
          <cell r="B19" t="str">
            <v> </v>
          </cell>
          <cell r="C19" t="str">
            <v> </v>
          </cell>
          <cell r="D19" t="str">
            <v> </v>
          </cell>
          <cell r="E19" t="str">
            <v> </v>
          </cell>
          <cell r="I19" t="str">
            <v> </v>
          </cell>
        </row>
        <row r="20">
          <cell r="B20">
            <v>7</v>
          </cell>
          <cell r="C20" t="str">
            <v>Захарків Назар</v>
          </cell>
          <cell r="D20" t="str">
            <v>КМС</v>
          </cell>
          <cell r="E20" t="str">
            <v>МОН,Київ</v>
          </cell>
          <cell r="I20" t="str">
            <v> </v>
          </cell>
        </row>
        <row r="21">
          <cell r="B21" t="str">
            <v> </v>
          </cell>
          <cell r="C21" t="str">
            <v> </v>
          </cell>
          <cell r="D21" t="str">
            <v> </v>
          </cell>
          <cell r="E21" t="str">
            <v> </v>
          </cell>
          <cell r="I21" t="str">
            <v> </v>
          </cell>
        </row>
        <row r="22">
          <cell r="B22">
            <v>8</v>
          </cell>
          <cell r="C22" t="str">
            <v>Квіт Віктор</v>
          </cell>
          <cell r="D22" t="str">
            <v>КМС</v>
          </cell>
          <cell r="E22" t="str">
            <v>Д,ЛВС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 t="str">
            <v> </v>
          </cell>
          <cell r="E23" t="str">
            <v> </v>
          </cell>
          <cell r="I23" t="str">
            <v> </v>
          </cell>
        </row>
        <row r="24">
          <cell r="B24">
            <v>9</v>
          </cell>
          <cell r="C24" t="str">
            <v>Сіроус Євген</v>
          </cell>
          <cell r="D24" t="str">
            <v>І</v>
          </cell>
          <cell r="E24" t="str">
            <v>-Д4,ХРК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 t="str">
            <v> </v>
          </cell>
          <cell r="E25" t="str">
            <v> </v>
          </cell>
          <cell r="I25" t="str">
            <v> </v>
          </cell>
        </row>
        <row r="26">
          <cell r="B26">
            <v>10</v>
          </cell>
          <cell r="C26" t="str">
            <v>Батарон Єгор</v>
          </cell>
          <cell r="D26" t="str">
            <v>МС</v>
          </cell>
          <cell r="E26" t="str">
            <v>МОН,Київ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 t="str">
            <v> </v>
          </cell>
          <cell r="E27" t="str">
            <v> </v>
          </cell>
          <cell r="I27" t="str">
            <v> </v>
          </cell>
        </row>
        <row r="28">
          <cell r="B28">
            <v>11</v>
          </cell>
          <cell r="C28" t="str">
            <v>Хасуєв Дені</v>
          </cell>
          <cell r="D28" t="str">
            <v>КМС</v>
          </cell>
          <cell r="E28" t="str">
            <v>,ОДС</v>
          </cell>
          <cell r="I28" t="str">
            <v> </v>
          </cell>
        </row>
        <row r="29">
          <cell r="B29" t="str">
            <v> </v>
          </cell>
          <cell r="C29" t="str">
            <v> </v>
          </cell>
          <cell r="D29" t="str">
            <v> </v>
          </cell>
          <cell r="E29" t="str">
            <v> </v>
          </cell>
          <cell r="I29" t="str">
            <v> </v>
          </cell>
        </row>
        <row r="30">
          <cell r="B30">
            <v>12</v>
          </cell>
          <cell r="C30" t="str">
            <v>Крупа Віктор</v>
          </cell>
          <cell r="D30" t="str">
            <v>КМС</v>
          </cell>
          <cell r="E30" t="str">
            <v>МОН,КМП</v>
          </cell>
          <cell r="F30">
            <v>1</v>
          </cell>
          <cell r="I30">
            <v>1</v>
          </cell>
          <cell r="K30">
            <v>1</v>
          </cell>
        </row>
        <row r="31">
          <cell r="B31">
            <v>13</v>
          </cell>
          <cell r="C31" t="str">
            <v>Яковчук Олексій</v>
          </cell>
          <cell r="D31" t="str">
            <v>МС</v>
          </cell>
          <cell r="E31" t="str">
            <v>,МКЛ</v>
          </cell>
          <cell r="F31">
            <v>12</v>
          </cell>
          <cell r="I31">
            <v>12</v>
          </cell>
          <cell r="K31">
            <v>4</v>
          </cell>
        </row>
        <row r="32">
          <cell r="B32">
            <v>14</v>
          </cell>
          <cell r="C32" t="str">
            <v>Єльджаров  Олег</v>
          </cell>
          <cell r="D32" t="str">
            <v>КМС</v>
          </cell>
          <cell r="E32" t="str">
            <v>С-Д4,ХРК</v>
          </cell>
          <cell r="F32">
            <v>6</v>
          </cell>
          <cell r="I32">
            <v>6</v>
          </cell>
          <cell r="K32">
            <v>1</v>
          </cell>
        </row>
        <row r="33">
          <cell r="B33">
            <v>15</v>
          </cell>
          <cell r="C33" t="str">
            <v>Шайбл Біт</v>
          </cell>
          <cell r="D33" t="str">
            <v> </v>
          </cell>
          <cell r="E33" t="str">
            <v>,НІМ</v>
          </cell>
          <cell r="F33">
            <v>10</v>
          </cell>
          <cell r="G33">
            <v>7</v>
          </cell>
          <cell r="I33">
            <v>17</v>
          </cell>
          <cell r="K33">
            <v>4</v>
          </cell>
        </row>
        <row r="34">
          <cell r="B34">
            <v>16</v>
          </cell>
          <cell r="C34" t="str">
            <v>Медянський Ілля</v>
          </cell>
          <cell r="D34" t="str">
            <v>КМС</v>
          </cell>
          <cell r="E34" t="str">
            <v>МОН- ,БРВ</v>
          </cell>
          <cell r="I34" t="str">
            <v> </v>
          </cell>
          <cell r="K34">
            <v>5</v>
          </cell>
        </row>
        <row r="35">
          <cell r="B35">
            <v>17</v>
          </cell>
          <cell r="C35" t="str">
            <v>Кропивницький Денис</v>
          </cell>
          <cell r="D35" t="str">
            <v>І</v>
          </cell>
          <cell r="E35" t="str">
            <v>Д-УФК1,ХРК</v>
          </cell>
          <cell r="I35" t="str">
            <v> </v>
          </cell>
          <cell r="K35">
            <v>0</v>
          </cell>
        </row>
        <row r="36">
          <cell r="B36">
            <v>18</v>
          </cell>
          <cell r="C36" t="str">
            <v>Копать Вячеслав</v>
          </cell>
          <cell r="D36" t="str">
            <v>МС</v>
          </cell>
          <cell r="E36" t="str">
            <v>Д,МЛТ</v>
          </cell>
          <cell r="F36">
            <v>6</v>
          </cell>
          <cell r="I36">
            <v>6</v>
          </cell>
          <cell r="K36">
            <v>5</v>
          </cell>
        </row>
        <row r="37">
          <cell r="B37">
            <v>19</v>
          </cell>
          <cell r="C37" t="str">
            <v>Степанченко Олександр</v>
          </cell>
          <cell r="D37" t="str">
            <v>КМС</v>
          </cell>
          <cell r="E37" t="str">
            <v>МОН,КРГ</v>
          </cell>
          <cell r="I37" t="str">
            <v> </v>
          </cell>
          <cell r="K37">
            <v>0</v>
          </cell>
        </row>
        <row r="38">
          <cell r="B38">
            <v>20</v>
          </cell>
          <cell r="C38" t="str">
            <v>Єлісєєв  Владислав</v>
          </cell>
          <cell r="D38" t="str">
            <v>МС</v>
          </cell>
          <cell r="E38" t="str">
            <v> ,БЛР</v>
          </cell>
          <cell r="F38">
            <v>7</v>
          </cell>
          <cell r="G38">
            <v>2</v>
          </cell>
          <cell r="I38">
            <v>9</v>
          </cell>
          <cell r="K38">
            <v>3</v>
          </cell>
        </row>
        <row r="39">
          <cell r="B39">
            <v>21</v>
          </cell>
          <cell r="C39" t="str">
            <v>Яковчук Сергій</v>
          </cell>
          <cell r="D39" t="str">
            <v>МС</v>
          </cell>
          <cell r="E39" t="str">
            <v>,МКЛ</v>
          </cell>
          <cell r="F39">
            <v>8</v>
          </cell>
          <cell r="I39">
            <v>8</v>
          </cell>
          <cell r="K39">
            <v>1</v>
          </cell>
        </row>
      </sheetData>
      <sheetData sheetId="5">
        <row r="8">
          <cell r="B8">
            <v>1</v>
          </cell>
          <cell r="C8" t="str">
            <v>Матіас Шмідт</v>
          </cell>
          <cell r="D8" t="str">
            <v> </v>
          </cell>
          <cell r="E8" t="str">
            <v>,НІМ</v>
          </cell>
          <cell r="F8">
            <v>10</v>
          </cell>
          <cell r="I8">
            <v>10</v>
          </cell>
          <cell r="K8">
            <v>4</v>
          </cell>
        </row>
        <row r="9">
          <cell r="B9">
            <v>2</v>
          </cell>
          <cell r="C9" t="str">
            <v>Григорьєв Денис</v>
          </cell>
          <cell r="D9" t="str">
            <v>КМС</v>
          </cell>
          <cell r="E9" t="str">
            <v>Д,МЛТ</v>
          </cell>
          <cell r="I9" t="str">
            <v> </v>
          </cell>
          <cell r="K9">
            <v>0</v>
          </cell>
        </row>
        <row r="10">
          <cell r="B10">
            <v>3</v>
          </cell>
          <cell r="C10" t="str">
            <v>Хомич Олександр</v>
          </cell>
          <cell r="D10" t="str">
            <v>КМС</v>
          </cell>
          <cell r="E10" t="str">
            <v>С-Спарт,ЛВС</v>
          </cell>
          <cell r="F10">
            <v>6</v>
          </cell>
          <cell r="I10">
            <v>6</v>
          </cell>
          <cell r="K10">
            <v>3</v>
          </cell>
        </row>
        <row r="11">
          <cell r="B11">
            <v>4</v>
          </cell>
          <cell r="C11" t="str">
            <v>Рудзинський Микола</v>
          </cell>
          <cell r="D11" t="str">
            <v>МС</v>
          </cell>
          <cell r="E11" t="str">
            <v>МОН,Київ</v>
          </cell>
          <cell r="I11" t="str">
            <v> </v>
          </cell>
          <cell r="K11">
            <v>0</v>
          </cell>
        </row>
        <row r="12">
          <cell r="B12">
            <v>5</v>
          </cell>
          <cell r="C12" t="str">
            <v>Бабій Валентин</v>
          </cell>
          <cell r="D12" t="str">
            <v>МС</v>
          </cell>
          <cell r="E12" t="str">
            <v>,БЦЕР</v>
          </cell>
          <cell r="F12">
            <v>12</v>
          </cell>
          <cell r="G12">
            <v>2</v>
          </cell>
          <cell r="I12">
            <v>14</v>
          </cell>
          <cell r="K12">
            <v>4</v>
          </cell>
        </row>
        <row r="13">
          <cell r="B13">
            <v>6</v>
          </cell>
          <cell r="C13" t="str">
            <v>Карастоянов Георгій</v>
          </cell>
          <cell r="D13" t="str">
            <v> </v>
          </cell>
          <cell r="E13" t="str">
            <v>,МЛД</v>
          </cell>
          <cell r="F13">
            <v>4</v>
          </cell>
          <cell r="I13">
            <v>4</v>
          </cell>
          <cell r="K13">
            <v>1</v>
          </cell>
        </row>
        <row r="14">
          <cell r="B14">
            <v>7</v>
          </cell>
          <cell r="C14" t="str">
            <v>Захарків Назар</v>
          </cell>
          <cell r="D14" t="str">
            <v>КМС</v>
          </cell>
          <cell r="E14" t="str">
            <v>МОН,Київ</v>
          </cell>
          <cell r="I14" t="str">
            <v> </v>
          </cell>
          <cell r="K14">
            <v>5</v>
          </cell>
        </row>
        <row r="15">
          <cell r="B15">
            <v>8</v>
          </cell>
          <cell r="C15" t="str">
            <v>Квіт Віктор</v>
          </cell>
          <cell r="D15" t="str">
            <v>КМС</v>
          </cell>
          <cell r="E15" t="str">
            <v>Д,ЛВС</v>
          </cell>
          <cell r="I15" t="str">
            <v> </v>
          </cell>
          <cell r="K15">
            <v>0</v>
          </cell>
        </row>
        <row r="16">
          <cell r="B16">
            <v>9</v>
          </cell>
          <cell r="C16" t="str">
            <v>Сіроус Євген</v>
          </cell>
          <cell r="D16" t="str">
            <v>І</v>
          </cell>
          <cell r="E16" t="str">
            <v>-Д4,ХРК</v>
          </cell>
          <cell r="F16">
            <v>6</v>
          </cell>
          <cell r="I16">
            <v>6</v>
          </cell>
          <cell r="K16">
            <v>1</v>
          </cell>
        </row>
        <row r="17">
          <cell r="B17">
            <v>10</v>
          </cell>
          <cell r="C17" t="str">
            <v>Батарон Єгор</v>
          </cell>
          <cell r="D17" t="str">
            <v>МС</v>
          </cell>
          <cell r="E17" t="str">
            <v>МОН,Київ</v>
          </cell>
          <cell r="F17">
            <v>8</v>
          </cell>
          <cell r="I17">
            <v>8</v>
          </cell>
          <cell r="K17">
            <v>3</v>
          </cell>
        </row>
        <row r="18">
          <cell r="B18">
            <v>11</v>
          </cell>
          <cell r="C18" t="str">
            <v>Хасуєв Дені</v>
          </cell>
          <cell r="D18" t="str">
            <v>КМС</v>
          </cell>
          <cell r="E18" t="str">
            <v>,ОДС</v>
          </cell>
          <cell r="F18">
            <v>2</v>
          </cell>
          <cell r="I18">
            <v>2</v>
          </cell>
          <cell r="K18">
            <v>1</v>
          </cell>
        </row>
        <row r="19">
          <cell r="B19">
            <v>13</v>
          </cell>
          <cell r="C19" t="str">
            <v>Яковчук Олексій</v>
          </cell>
          <cell r="D19" t="str">
            <v>МС</v>
          </cell>
          <cell r="E19" t="str">
            <v>,МКЛ</v>
          </cell>
          <cell r="F19">
            <v>12</v>
          </cell>
          <cell r="I19">
            <v>12</v>
          </cell>
          <cell r="K19">
            <v>4</v>
          </cell>
        </row>
        <row r="20">
          <cell r="B20">
            <v>15</v>
          </cell>
          <cell r="C20" t="str">
            <v>Шайбл Біт</v>
          </cell>
          <cell r="D20" t="str">
            <v> </v>
          </cell>
          <cell r="E20" t="str">
            <v>,НІМ</v>
          </cell>
          <cell r="F20">
            <v>1</v>
          </cell>
          <cell r="G20">
            <v>3</v>
          </cell>
          <cell r="I20">
            <v>4</v>
          </cell>
          <cell r="K20">
            <v>3</v>
          </cell>
        </row>
        <row r="21">
          <cell r="B21">
            <v>16</v>
          </cell>
          <cell r="C21" t="str">
            <v>Медянський Ілля</v>
          </cell>
          <cell r="D21" t="str">
            <v>КМС</v>
          </cell>
          <cell r="E21" t="str">
            <v>МОН- ,БРВ</v>
          </cell>
          <cell r="F21">
            <v>3</v>
          </cell>
          <cell r="G21">
            <v>1</v>
          </cell>
          <cell r="I21">
            <v>4</v>
          </cell>
          <cell r="K21">
            <v>1</v>
          </cell>
        </row>
        <row r="22">
          <cell r="B22">
            <v>18</v>
          </cell>
          <cell r="C22" t="str">
            <v>Копать Вячеслав</v>
          </cell>
          <cell r="D22" t="str">
            <v>МС</v>
          </cell>
          <cell r="E22" t="str">
            <v>Д,МЛТ</v>
          </cell>
          <cell r="F22">
            <v>2</v>
          </cell>
          <cell r="G22">
            <v>4</v>
          </cell>
          <cell r="I22">
            <v>6</v>
          </cell>
          <cell r="K22">
            <v>3</v>
          </cell>
        </row>
        <row r="23">
          <cell r="B23">
            <v>20</v>
          </cell>
          <cell r="C23" t="str">
            <v>Єлісєєв  Владислав</v>
          </cell>
          <cell r="D23" t="str">
            <v>МС</v>
          </cell>
          <cell r="E23" t="str">
            <v> ,БЛР</v>
          </cell>
          <cell r="G23">
            <v>1</v>
          </cell>
          <cell r="I23">
            <v>1</v>
          </cell>
          <cell r="K23">
            <v>1</v>
          </cell>
        </row>
      </sheetData>
      <sheetData sheetId="6">
        <row r="8">
          <cell r="B8">
            <v>1</v>
          </cell>
          <cell r="C8" t="str">
            <v>Матіас Шмідт</v>
          </cell>
          <cell r="D8" t="str">
            <v> </v>
          </cell>
          <cell r="E8" t="str">
            <v>,НІМ</v>
          </cell>
          <cell r="F8">
            <v>3</v>
          </cell>
          <cell r="I8">
            <v>3</v>
          </cell>
          <cell r="K8">
            <v>1</v>
          </cell>
        </row>
        <row r="9">
          <cell r="B9">
            <v>3</v>
          </cell>
          <cell r="C9" t="str">
            <v>Хомич Олександр</v>
          </cell>
          <cell r="D9" t="str">
            <v>КМС</v>
          </cell>
          <cell r="E9" t="str">
            <v>С-Спарт,ЛВС</v>
          </cell>
          <cell r="F9">
            <v>4</v>
          </cell>
          <cell r="I9">
            <v>4</v>
          </cell>
          <cell r="K9">
            <v>3</v>
          </cell>
        </row>
        <row r="10">
          <cell r="B10">
            <v>5</v>
          </cell>
          <cell r="C10" t="str">
            <v>Бабій Валентин</v>
          </cell>
          <cell r="D10" t="str">
            <v>МС</v>
          </cell>
          <cell r="E10" t="str">
            <v>,БЦЕР</v>
          </cell>
          <cell r="F10">
            <v>12</v>
          </cell>
          <cell r="I10">
            <v>12</v>
          </cell>
          <cell r="K10">
            <v>3</v>
          </cell>
        </row>
        <row r="11">
          <cell r="B11">
            <v>7</v>
          </cell>
          <cell r="C11" t="str">
            <v>Захарків Назар</v>
          </cell>
          <cell r="D11" t="str">
            <v>КМС</v>
          </cell>
          <cell r="E11" t="str">
            <v>МОН,Київ</v>
          </cell>
          <cell r="F11">
            <v>5</v>
          </cell>
          <cell r="I11">
            <v>5</v>
          </cell>
          <cell r="K11">
            <v>1</v>
          </cell>
        </row>
        <row r="12">
          <cell r="B12">
            <v>10</v>
          </cell>
          <cell r="C12" t="str">
            <v>Батарон Єгор</v>
          </cell>
          <cell r="D12" t="str">
            <v>МС</v>
          </cell>
          <cell r="E12" t="str">
            <v>МОН,Київ</v>
          </cell>
          <cell r="F12">
            <v>4</v>
          </cell>
          <cell r="I12">
            <v>4</v>
          </cell>
          <cell r="K12">
            <v>1</v>
          </cell>
        </row>
        <row r="13">
          <cell r="B13">
            <v>13</v>
          </cell>
          <cell r="C13" t="str">
            <v>Яковчук Олексій</v>
          </cell>
          <cell r="D13" t="str">
            <v>МС</v>
          </cell>
          <cell r="E13" t="str">
            <v>,МКЛ</v>
          </cell>
          <cell r="F13">
            <v>6</v>
          </cell>
          <cell r="I13">
            <v>6</v>
          </cell>
          <cell r="K13">
            <v>3</v>
          </cell>
        </row>
        <row r="14">
          <cell r="B14">
            <v>15</v>
          </cell>
          <cell r="C14" t="str">
            <v>Шайбл Біт</v>
          </cell>
          <cell r="D14" t="str">
            <v> </v>
          </cell>
          <cell r="E14" t="str">
            <v>,НІМ</v>
          </cell>
          <cell r="F14">
            <v>1</v>
          </cell>
          <cell r="I14">
            <v>1</v>
          </cell>
          <cell r="K14">
            <v>1</v>
          </cell>
        </row>
        <row r="15">
          <cell r="B15">
            <v>18</v>
          </cell>
          <cell r="C15" t="str">
            <v>Копать Вячеслав</v>
          </cell>
          <cell r="D15" t="str">
            <v>МС</v>
          </cell>
          <cell r="E15" t="str">
            <v>Д,МЛТ</v>
          </cell>
          <cell r="F15">
            <v>7</v>
          </cell>
          <cell r="I15">
            <v>7</v>
          </cell>
          <cell r="K15">
            <v>3</v>
          </cell>
        </row>
      </sheetData>
      <sheetData sheetId="7">
        <row r="8">
          <cell r="B8">
            <v>3</v>
          </cell>
          <cell r="C8" t="str">
            <v>Хомич Олександр</v>
          </cell>
          <cell r="D8" t="str">
            <v>КМС</v>
          </cell>
          <cell r="E8" t="str">
            <v>С-Спарт,ЛВС</v>
          </cell>
          <cell r="I8" t="str">
            <v> </v>
          </cell>
          <cell r="K8">
            <v>0</v>
          </cell>
        </row>
        <row r="9">
          <cell r="B9">
            <v>5</v>
          </cell>
          <cell r="C9" t="str">
            <v>Бабій Валентин</v>
          </cell>
          <cell r="D9" t="str">
            <v>МС</v>
          </cell>
          <cell r="E9" t="str">
            <v>,БЦЕР</v>
          </cell>
          <cell r="F9">
            <v>10</v>
          </cell>
          <cell r="I9">
            <v>10</v>
          </cell>
          <cell r="K9">
            <v>4</v>
          </cell>
        </row>
        <row r="10">
          <cell r="B10">
            <v>13</v>
          </cell>
          <cell r="C10" t="str">
            <v>Яковчук Олексій</v>
          </cell>
          <cell r="D10" t="str">
            <v>МС</v>
          </cell>
          <cell r="E10" t="str">
            <v>,МКЛ</v>
          </cell>
          <cell r="F10">
            <v>4</v>
          </cell>
          <cell r="G10">
            <v>4</v>
          </cell>
          <cell r="I10">
            <v>8</v>
          </cell>
          <cell r="K10">
            <v>3</v>
          </cell>
        </row>
        <row r="11">
          <cell r="B11">
            <v>18</v>
          </cell>
          <cell r="C11" t="str">
            <v>Копать Вячеслав</v>
          </cell>
          <cell r="D11" t="str">
            <v>МС</v>
          </cell>
          <cell r="E11" t="str">
            <v>Д,МЛТ</v>
          </cell>
          <cell r="G11">
            <v>5</v>
          </cell>
          <cell r="I11">
            <v>5</v>
          </cell>
          <cell r="K11">
            <v>1</v>
          </cell>
        </row>
      </sheetData>
      <sheetData sheetId="8">
        <row r="8">
          <cell r="B8" t="e">
            <v>#N/A</v>
          </cell>
          <cell r="C8" t="e">
            <v>#N/A</v>
          </cell>
          <cell r="D8" t="e">
            <v>#N/A</v>
          </cell>
          <cell r="E8" t="e">
            <v>#N/A</v>
          </cell>
          <cell r="I8" t="str">
            <v> </v>
          </cell>
        </row>
        <row r="9">
          <cell r="B9" t="str">
            <v> </v>
          </cell>
          <cell r="C9" t="str">
            <v> </v>
          </cell>
          <cell r="D9" t="str">
            <v> </v>
          </cell>
          <cell r="E9" t="str">
            <v> </v>
          </cell>
          <cell r="I9" t="str">
            <v> </v>
          </cell>
        </row>
        <row r="10">
          <cell r="B10" t="e">
            <v>#N/A</v>
          </cell>
          <cell r="C10" t="e">
            <v>#N/A</v>
          </cell>
          <cell r="D10" t="e">
            <v>#N/A</v>
          </cell>
          <cell r="E10" t="e">
            <v>#N/A</v>
          </cell>
          <cell r="I10" t="str">
            <v> </v>
          </cell>
        </row>
        <row r="11">
          <cell r="B11">
            <v>12</v>
          </cell>
          <cell r="C11" t="str">
            <v>Крупа Віктор</v>
          </cell>
          <cell r="D11" t="str">
            <v>КМС</v>
          </cell>
          <cell r="E11" t="str">
            <v>МОН,КМП</v>
          </cell>
          <cell r="I11" t="str">
            <v> </v>
          </cell>
        </row>
      </sheetData>
      <sheetData sheetId="9">
        <row r="8">
          <cell r="B8" t="str">
            <v> </v>
          </cell>
          <cell r="C8" t="str">
            <v> </v>
          </cell>
          <cell r="D8" t="str">
            <v> </v>
          </cell>
          <cell r="E8" t="str">
            <v> </v>
          </cell>
          <cell r="I8" t="str">
            <v> </v>
          </cell>
        </row>
        <row r="9">
          <cell r="B9">
            <v>6</v>
          </cell>
          <cell r="C9" t="str">
            <v>Карастоянов Георгій</v>
          </cell>
          <cell r="D9" t="str">
            <v> </v>
          </cell>
          <cell r="E9" t="str">
            <v>,МЛД</v>
          </cell>
          <cell r="I9" t="str">
            <v> </v>
          </cell>
        </row>
        <row r="10">
          <cell r="B10">
            <v>12</v>
          </cell>
          <cell r="C10" t="str">
            <v>Крупа Віктор</v>
          </cell>
          <cell r="D10" t="str">
            <v>КМС</v>
          </cell>
          <cell r="E10" t="str">
            <v>МОН,КМП</v>
          </cell>
          <cell r="F10">
            <v>12</v>
          </cell>
          <cell r="I10">
            <v>12</v>
          </cell>
          <cell r="K10">
            <v>4</v>
          </cell>
        </row>
        <row r="11">
          <cell r="B11">
            <v>11</v>
          </cell>
          <cell r="C11" t="str">
            <v>Хасуєв Дені</v>
          </cell>
          <cell r="D11" t="str">
            <v>КМС</v>
          </cell>
          <cell r="E11" t="str">
            <v>,ОДС</v>
          </cell>
          <cell r="F11">
            <v>1</v>
          </cell>
          <cell r="I11">
            <v>1</v>
          </cell>
          <cell r="K11">
            <v>1</v>
          </cell>
        </row>
      </sheetData>
      <sheetData sheetId="10">
        <row r="8">
          <cell r="B8">
            <v>6</v>
          </cell>
          <cell r="C8" t="str">
            <v>Карастоянов Георгій</v>
          </cell>
          <cell r="D8" t="str">
            <v> </v>
          </cell>
          <cell r="E8" t="str">
            <v>,МЛД</v>
          </cell>
          <cell r="F8">
            <v>2</v>
          </cell>
          <cell r="G8">
            <v>7</v>
          </cell>
          <cell r="I8">
            <v>9</v>
          </cell>
          <cell r="K8">
            <v>1</v>
          </cell>
        </row>
        <row r="9">
          <cell r="B9">
            <v>7</v>
          </cell>
          <cell r="C9" t="str">
            <v>Захарків Назар</v>
          </cell>
          <cell r="D9" t="str">
            <v>КМС</v>
          </cell>
          <cell r="E9" t="str">
            <v>МОН,Київ</v>
          </cell>
          <cell r="G9">
            <v>10</v>
          </cell>
          <cell r="I9">
            <v>10</v>
          </cell>
          <cell r="K9">
            <v>3</v>
          </cell>
        </row>
        <row r="10">
          <cell r="B10">
            <v>12</v>
          </cell>
          <cell r="C10" t="str">
            <v>Крупа Віктор</v>
          </cell>
          <cell r="D10" t="str">
            <v>КМС</v>
          </cell>
          <cell r="E10" t="str">
            <v>МОН,КМП</v>
          </cell>
          <cell r="F10">
            <v>2</v>
          </cell>
          <cell r="G10">
            <v>3</v>
          </cell>
          <cell r="I10">
            <v>5</v>
          </cell>
          <cell r="K10">
            <v>3</v>
          </cell>
        </row>
        <row r="11">
          <cell r="B11">
            <v>10</v>
          </cell>
          <cell r="C11" t="str">
            <v>Батарон Єгор</v>
          </cell>
          <cell r="D11" t="str">
            <v>МС</v>
          </cell>
          <cell r="E11" t="str">
            <v>МОН,Київ</v>
          </cell>
          <cell r="F11">
            <v>1</v>
          </cell>
          <cell r="I11">
            <v>1</v>
          </cell>
          <cell r="K11">
            <v>1</v>
          </cell>
        </row>
      </sheetData>
      <sheetData sheetId="11">
        <row r="8">
          <cell r="B8">
            <v>7</v>
          </cell>
          <cell r="C8" t="str">
            <v>Захарків Назар</v>
          </cell>
          <cell r="D8" t="str">
            <v>КМС</v>
          </cell>
          <cell r="E8" t="str">
            <v>МОН,Київ</v>
          </cell>
          <cell r="I8" t="str">
            <v> </v>
          </cell>
          <cell r="K8">
            <v>0</v>
          </cell>
        </row>
        <row r="9">
          <cell r="B9">
            <v>3</v>
          </cell>
          <cell r="C9" t="str">
            <v>Хомич Олександр</v>
          </cell>
          <cell r="D9" t="str">
            <v>КМС</v>
          </cell>
          <cell r="E9" t="str">
            <v>С-Спарт,ЛВС</v>
          </cell>
          <cell r="F9">
            <v>10</v>
          </cell>
          <cell r="I9">
            <v>10</v>
          </cell>
          <cell r="K9">
            <v>4</v>
          </cell>
        </row>
        <row r="10">
          <cell r="B10">
            <v>12</v>
          </cell>
          <cell r="C10" t="str">
            <v>Крупа Віктор</v>
          </cell>
          <cell r="D10" t="str">
            <v>КМС</v>
          </cell>
          <cell r="E10" t="str">
            <v>МОН,КМП</v>
          </cell>
          <cell r="F10">
            <v>1</v>
          </cell>
          <cell r="I10">
            <v>1</v>
          </cell>
          <cell r="K10">
            <v>1</v>
          </cell>
        </row>
        <row r="11">
          <cell r="B11">
            <v>18</v>
          </cell>
          <cell r="C11" t="str">
            <v>Копать Вячеслав</v>
          </cell>
          <cell r="D11" t="str">
            <v>МС</v>
          </cell>
          <cell r="E11" t="str">
            <v>Д,МЛТ</v>
          </cell>
          <cell r="F11">
            <v>1</v>
          </cell>
          <cell r="G11">
            <v>4</v>
          </cell>
          <cell r="I11">
            <v>5</v>
          </cell>
          <cell r="K11">
            <v>3</v>
          </cell>
        </row>
      </sheetData>
      <sheetData sheetId="13">
        <row r="8">
          <cell r="F8">
            <v>1</v>
          </cell>
          <cell r="K8">
            <v>0</v>
          </cell>
        </row>
        <row r="9">
          <cell r="F9">
            <v>5</v>
          </cell>
          <cell r="K9">
            <v>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86</v>
          </cell>
        </row>
        <row r="2">
          <cell r="B2" t="str">
            <v>ЧОЛОВІКИ</v>
          </cell>
        </row>
        <row r="17">
          <cell r="K17">
            <v>9</v>
          </cell>
        </row>
        <row r="18">
          <cell r="K18">
            <v>5</v>
          </cell>
        </row>
        <row r="19">
          <cell r="K19">
            <v>12</v>
          </cell>
        </row>
        <row r="20">
          <cell r="K20">
            <v>1</v>
          </cell>
        </row>
        <row r="21">
          <cell r="K21">
            <v>10</v>
          </cell>
        </row>
        <row r="22">
          <cell r="K22">
            <v>8</v>
          </cell>
        </row>
        <row r="23">
          <cell r="K23">
            <v>7</v>
          </cell>
        </row>
      </sheetData>
      <sheetData sheetId="2">
        <row r="8">
          <cell r="B8">
            <v>1</v>
          </cell>
          <cell r="C8" t="str">
            <v>Кравцов</v>
          </cell>
          <cell r="D8" t="str">
            <v>Даніїл</v>
          </cell>
          <cell r="E8">
            <v>2000</v>
          </cell>
          <cell r="F8" t="str">
            <v>КМС</v>
          </cell>
          <cell r="G8" t="str">
            <v>МОН</v>
          </cell>
          <cell r="I8" t="str">
            <v>КРГ</v>
          </cell>
          <cell r="K8" t="str">
            <v>Подольський О.В.</v>
          </cell>
          <cell r="M8" t="str">
            <v>МОН,КРГ</v>
          </cell>
          <cell r="N8" t="str">
            <v>Подольський О.В.</v>
          </cell>
        </row>
        <row r="9">
          <cell r="B9">
            <v>2</v>
          </cell>
          <cell r="C9" t="str">
            <v>Купадзе</v>
          </cell>
          <cell r="D9" t="str">
            <v>Мурад</v>
          </cell>
          <cell r="E9">
            <v>2000</v>
          </cell>
          <cell r="F9" t="str">
            <v>КМС</v>
          </cell>
          <cell r="G9" t="str">
            <v>Д</v>
          </cell>
          <cell r="I9" t="str">
            <v>МЛТ</v>
          </cell>
          <cell r="K9" t="str">
            <v>Куксов Р.</v>
          </cell>
          <cell r="M9" t="str">
            <v>Д,МЛТ</v>
          </cell>
          <cell r="N9" t="str">
            <v>Куксов Р.</v>
          </cell>
        </row>
        <row r="10">
          <cell r="B10">
            <v>3</v>
          </cell>
          <cell r="C10" t="str">
            <v>Палагя</v>
          </cell>
          <cell r="D10" t="str">
            <v>Мінай</v>
          </cell>
          <cell r="E10">
            <v>1997</v>
          </cell>
          <cell r="F10" t="str">
            <v> </v>
          </cell>
          <cell r="I10" t="str">
            <v>РУМ</v>
          </cell>
          <cell r="K10" t="str">
            <v>Времере Іон</v>
          </cell>
          <cell r="M10" t="str">
            <v>,РУМ</v>
          </cell>
          <cell r="N10" t="str">
            <v>Времере Іон</v>
          </cell>
        </row>
        <row r="11">
          <cell r="B11">
            <v>4</v>
          </cell>
          <cell r="C11" t="str">
            <v>Джоханес</v>
          </cell>
          <cell r="D11" t="str">
            <v>Демл</v>
          </cell>
          <cell r="E11">
            <v>1999</v>
          </cell>
          <cell r="F11" t="str">
            <v> </v>
          </cell>
          <cell r="I11" t="str">
            <v>НІМ</v>
          </cell>
          <cell r="K11" t="str">
            <v>Марсел Евалд</v>
          </cell>
          <cell r="M11" t="str">
            <v>,НІМ</v>
          </cell>
          <cell r="N11" t="str">
            <v>Марсел Евалд</v>
          </cell>
        </row>
        <row r="12">
          <cell r="B12">
            <v>5</v>
          </cell>
          <cell r="C12" t="str">
            <v>Пасечніченко</v>
          </cell>
          <cell r="D12" t="str">
            <v>Денис</v>
          </cell>
          <cell r="E12">
            <v>2000</v>
          </cell>
          <cell r="F12" t="str">
            <v> </v>
          </cell>
          <cell r="G12" t="str">
            <v> </v>
          </cell>
          <cell r="H12" t="str">
            <v> </v>
          </cell>
          <cell r="I12" t="str">
            <v>ПЛТ</v>
          </cell>
          <cell r="K12" t="str">
            <v>Табакін А.Г.</v>
          </cell>
          <cell r="M12" t="str">
            <v> - ,ПЛТ</v>
          </cell>
          <cell r="N12" t="str">
            <v>Табакін А.Г.</v>
          </cell>
        </row>
        <row r="13">
          <cell r="B13">
            <v>6</v>
          </cell>
          <cell r="C13" t="str">
            <v>Караченко</v>
          </cell>
          <cell r="D13" t="str">
            <v>Демід</v>
          </cell>
          <cell r="E13">
            <v>1999</v>
          </cell>
          <cell r="F13" t="str">
            <v>КМС</v>
          </cell>
          <cell r="H13" t="str">
            <v>Д1</v>
          </cell>
          <cell r="I13" t="str">
            <v>ХРК</v>
          </cell>
          <cell r="K13" t="str">
            <v>Чуєв А.Ю.</v>
          </cell>
          <cell r="M13" t="str">
            <v>-Д1,ХРК</v>
          </cell>
          <cell r="N13" t="str">
            <v>Чуєв А.Ю.</v>
          </cell>
        </row>
        <row r="14">
          <cell r="B14">
            <v>7</v>
          </cell>
          <cell r="C14" t="str">
            <v>Гросул</v>
          </cell>
          <cell r="D14" t="str">
            <v>Андріан</v>
          </cell>
          <cell r="E14">
            <v>1998</v>
          </cell>
          <cell r="F14" t="str">
            <v> </v>
          </cell>
          <cell r="I14" t="str">
            <v>РУМ</v>
          </cell>
          <cell r="K14" t="str">
            <v>Времере Іон</v>
          </cell>
          <cell r="L14" t="str">
            <v>Зубрілін Олександр</v>
          </cell>
          <cell r="M14" t="str">
            <v>,РУМ</v>
          </cell>
          <cell r="N14" t="str">
            <v>Времере Іон,Зубрілін Олександр</v>
          </cell>
        </row>
        <row r="15">
          <cell r="B15">
            <v>8</v>
          </cell>
          <cell r="C15" t="str">
            <v>Гасанов</v>
          </cell>
          <cell r="D15" t="str">
            <v>Георгій</v>
          </cell>
          <cell r="E15">
            <v>2000</v>
          </cell>
          <cell r="F15" t="str">
            <v>КМС</v>
          </cell>
          <cell r="I15" t="str">
            <v>БЛР</v>
          </cell>
          <cell r="K15" t="str">
            <v>Мерманішвілі К.М.</v>
          </cell>
          <cell r="M15" t="str">
            <v>,БЛР</v>
          </cell>
          <cell r="N15" t="str">
            <v>Мерманішвілі К.М.</v>
          </cell>
        </row>
        <row r="16">
          <cell r="B16">
            <v>9</v>
          </cell>
          <cell r="C16" t="str">
            <v>Погосян</v>
          </cell>
          <cell r="D16" t="str">
            <v>Аркадій</v>
          </cell>
          <cell r="E16">
            <v>1998</v>
          </cell>
          <cell r="F16" t="str">
            <v>МС</v>
          </cell>
          <cell r="G16" t="str">
            <v> </v>
          </cell>
          <cell r="I16" t="str">
            <v>БЛР</v>
          </cell>
          <cell r="K16" t="str">
            <v>Литецький Л.Є.</v>
          </cell>
          <cell r="M16" t="str">
            <v> ,БЛР</v>
          </cell>
          <cell r="N16" t="str">
            <v>Литецький Л.Є.</v>
          </cell>
        </row>
        <row r="17">
          <cell r="B17">
            <v>10</v>
          </cell>
          <cell r="C17" t="str">
            <v>Іхізлі</v>
          </cell>
          <cell r="D17" t="str">
            <v>Іван</v>
          </cell>
          <cell r="E17">
            <v>2000</v>
          </cell>
          <cell r="F17" t="str">
            <v> </v>
          </cell>
          <cell r="I17" t="str">
            <v>МЛД</v>
          </cell>
          <cell r="K17" t="str">
            <v>Времере Іон</v>
          </cell>
          <cell r="L17" t="str">
            <v>Зубрілін Олександр</v>
          </cell>
          <cell r="M17" t="str">
            <v>,МЛД</v>
          </cell>
          <cell r="N17" t="str">
            <v>Времере Іон,Зубрілін Олександр</v>
          </cell>
        </row>
        <row r="18">
          <cell r="B18">
            <v>11</v>
          </cell>
          <cell r="C18" t="str">
            <v>Недєалко</v>
          </cell>
          <cell r="D18" t="str">
            <v>Іван</v>
          </cell>
          <cell r="E18">
            <v>2000</v>
          </cell>
          <cell r="F18" t="str">
            <v> </v>
          </cell>
          <cell r="I18" t="str">
            <v>МЛД</v>
          </cell>
          <cell r="K18" t="str">
            <v>Времере Іон</v>
          </cell>
          <cell r="L18" t="str">
            <v>Зубрілін Олександр</v>
          </cell>
          <cell r="M18" t="str">
            <v>,МЛД</v>
          </cell>
          <cell r="N18" t="str">
            <v>Времере Іон,Зубрілін Олександр</v>
          </cell>
        </row>
        <row r="19">
          <cell r="B19">
            <v>12</v>
          </cell>
          <cell r="C19" t="str">
            <v>Долідзе</v>
          </cell>
          <cell r="D19" t="str">
            <v>Алфес</v>
          </cell>
          <cell r="E19">
            <v>1996</v>
          </cell>
          <cell r="F19" t="str">
            <v>МС</v>
          </cell>
          <cell r="I19" t="str">
            <v>ПЛТ</v>
          </cell>
          <cell r="K19" t="str">
            <v>Блащак І.Ф.</v>
          </cell>
          <cell r="M19" t="str">
            <v>,ПЛТ</v>
          </cell>
          <cell r="N19" t="str">
            <v>Блащак І.Ф.</v>
          </cell>
        </row>
        <row r="20">
          <cell r="B20">
            <v>13</v>
          </cell>
          <cell r="C20" t="str">
            <v>Саадулаєв</v>
          </cell>
          <cell r="D20" t="str">
            <v>Асхаб</v>
          </cell>
          <cell r="E20">
            <v>2000</v>
          </cell>
          <cell r="F20" t="str">
            <v>КМС</v>
          </cell>
          <cell r="I20" t="str">
            <v>ДАГ</v>
          </cell>
          <cell r="K20" t="str">
            <v>Батаєв А.</v>
          </cell>
          <cell r="L20" t="str">
            <v>Герієв Б.</v>
          </cell>
          <cell r="M20" t="str">
            <v>,ДАГ</v>
          </cell>
          <cell r="N20" t="str">
            <v>Батаєв А.,Герієв Б.</v>
          </cell>
        </row>
        <row r="21">
          <cell r="M21" t="str">
            <v>,</v>
          </cell>
          <cell r="N21">
            <v>0</v>
          </cell>
        </row>
        <row r="22">
          <cell r="M22" t="str">
            <v>,</v>
          </cell>
          <cell r="N22">
            <v>0</v>
          </cell>
        </row>
        <row r="23">
          <cell r="M23" t="str">
            <v>,</v>
          </cell>
          <cell r="N23">
            <v>0</v>
          </cell>
        </row>
        <row r="24">
          <cell r="M24" t="str">
            <v>,</v>
          </cell>
          <cell r="N24">
            <v>0</v>
          </cell>
        </row>
        <row r="25">
          <cell r="M25" t="str">
            <v>,</v>
          </cell>
          <cell r="N25">
            <v>0</v>
          </cell>
        </row>
        <row r="26">
          <cell r="M26" t="str">
            <v>,</v>
          </cell>
          <cell r="N26">
            <v>0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5">
        <row r="8">
          <cell r="B8">
            <v>1</v>
          </cell>
        </row>
        <row r="9">
          <cell r="B9" t="str">
            <v> </v>
          </cell>
        </row>
        <row r="10">
          <cell r="B10">
            <v>2</v>
          </cell>
        </row>
        <row r="11">
          <cell r="B11" t="str">
            <v> </v>
          </cell>
        </row>
        <row r="12">
          <cell r="B12">
            <v>3</v>
          </cell>
        </row>
        <row r="13">
          <cell r="B13" t="str">
            <v> </v>
          </cell>
        </row>
        <row r="14">
          <cell r="B14">
            <v>4</v>
          </cell>
          <cell r="F14">
            <v>4</v>
          </cell>
          <cell r="G14">
            <v>6</v>
          </cell>
          <cell r="K14">
            <v>4</v>
          </cell>
        </row>
        <row r="15">
          <cell r="B15">
            <v>5</v>
          </cell>
          <cell r="K15">
            <v>0</v>
          </cell>
        </row>
        <row r="16">
          <cell r="B16">
            <v>6</v>
          </cell>
          <cell r="F16">
            <v>5</v>
          </cell>
          <cell r="K16">
            <v>5</v>
          </cell>
        </row>
        <row r="17">
          <cell r="B17">
            <v>7</v>
          </cell>
          <cell r="K17">
            <v>0</v>
          </cell>
        </row>
        <row r="18">
          <cell r="B18">
            <v>8</v>
          </cell>
          <cell r="K18">
            <v>0</v>
          </cell>
        </row>
        <row r="19">
          <cell r="B19">
            <v>9</v>
          </cell>
          <cell r="F19">
            <v>10</v>
          </cell>
          <cell r="K19">
            <v>4</v>
          </cell>
        </row>
        <row r="20">
          <cell r="B20">
            <v>10</v>
          </cell>
          <cell r="K20">
            <v>0</v>
          </cell>
        </row>
        <row r="21">
          <cell r="B21">
            <v>11</v>
          </cell>
          <cell r="F21">
            <v>3</v>
          </cell>
          <cell r="K21">
            <v>3</v>
          </cell>
        </row>
        <row r="22">
          <cell r="B22">
            <v>12</v>
          </cell>
          <cell r="F22">
            <v>3</v>
          </cell>
          <cell r="K22">
            <v>1</v>
          </cell>
        </row>
        <row r="23">
          <cell r="B23">
            <v>13</v>
          </cell>
          <cell r="G23">
            <v>3</v>
          </cell>
          <cell r="K23">
            <v>3</v>
          </cell>
        </row>
      </sheetData>
      <sheetData sheetId="6">
        <row r="8">
          <cell r="F8">
            <v>6</v>
          </cell>
          <cell r="G8">
            <v>1</v>
          </cell>
          <cell r="K8">
            <v>0</v>
          </cell>
        </row>
        <row r="9">
          <cell r="F9">
            <v>5</v>
          </cell>
          <cell r="G9">
            <v>6</v>
          </cell>
          <cell r="K9">
            <v>5</v>
          </cell>
        </row>
        <row r="10">
          <cell r="K10">
            <v>0</v>
          </cell>
        </row>
        <row r="11">
          <cell r="F11">
            <v>4</v>
          </cell>
          <cell r="K11">
            <v>3</v>
          </cell>
        </row>
        <row r="12">
          <cell r="F12">
            <v>1</v>
          </cell>
          <cell r="G12">
            <v>5</v>
          </cell>
          <cell r="K12">
            <v>3</v>
          </cell>
        </row>
        <row r="13">
          <cell r="G13">
            <v>2</v>
          </cell>
          <cell r="K13">
            <v>1</v>
          </cell>
        </row>
        <row r="14">
          <cell r="G14">
            <v>15</v>
          </cell>
          <cell r="K14">
            <v>3</v>
          </cell>
        </row>
        <row r="15">
          <cell r="F15">
            <v>8</v>
          </cell>
          <cell r="K15">
            <v>1</v>
          </cell>
        </row>
      </sheetData>
      <sheetData sheetId="7">
        <row r="8">
          <cell r="K8">
            <v>0</v>
          </cell>
        </row>
        <row r="9">
          <cell r="F9">
            <v>10</v>
          </cell>
          <cell r="K9">
            <v>4</v>
          </cell>
        </row>
        <row r="10">
          <cell r="F10">
            <v>3</v>
          </cell>
          <cell r="K10">
            <v>1</v>
          </cell>
        </row>
        <row r="11">
          <cell r="F11">
            <v>4</v>
          </cell>
          <cell r="K11">
            <v>3</v>
          </cell>
        </row>
      </sheetData>
      <sheetData sheetId="10">
        <row r="8">
          <cell r="B8">
            <v>5</v>
          </cell>
          <cell r="F8">
            <v>9</v>
          </cell>
          <cell r="K8">
            <v>1</v>
          </cell>
        </row>
        <row r="9">
          <cell r="B9">
            <v>3</v>
          </cell>
          <cell r="F9">
            <v>20</v>
          </cell>
          <cell r="K9">
            <v>4</v>
          </cell>
        </row>
        <row r="10">
          <cell r="B10">
            <v>10</v>
          </cell>
          <cell r="K10">
            <v>0</v>
          </cell>
        </row>
        <row r="11">
          <cell r="B11">
            <v>13</v>
          </cell>
          <cell r="F11">
            <v>8</v>
          </cell>
          <cell r="K11">
            <v>3</v>
          </cell>
        </row>
      </sheetData>
      <sheetData sheetId="11">
        <row r="8">
          <cell r="B8">
            <v>3</v>
          </cell>
          <cell r="F8">
            <v>11</v>
          </cell>
          <cell r="K8">
            <v>4</v>
          </cell>
        </row>
        <row r="9">
          <cell r="B9">
            <v>2</v>
          </cell>
          <cell r="K9">
            <v>0</v>
          </cell>
        </row>
        <row r="10">
          <cell r="B10">
            <v>13</v>
          </cell>
          <cell r="F10">
            <v>8</v>
          </cell>
          <cell r="K10">
            <v>0</v>
          </cell>
        </row>
        <row r="11">
          <cell r="B11">
            <v>6</v>
          </cell>
          <cell r="F11">
            <v>10</v>
          </cell>
          <cell r="K11">
            <v>5</v>
          </cell>
        </row>
      </sheetData>
      <sheetData sheetId="13">
        <row r="8">
          <cell r="F8">
            <v>4</v>
          </cell>
          <cell r="K8">
            <v>3</v>
          </cell>
        </row>
        <row r="9">
          <cell r="F9">
            <v>0</v>
          </cell>
          <cell r="K9">
            <v>0</v>
          </cell>
        </row>
      </sheetData>
      <sheetData sheetId="16">
        <row r="2">
          <cell r="A2" t="str">
            <v>ВІДКРИТИЙ ВСЕУКРАЇНСЬКИЙ ТУРНІР З ВІЛЬНОЇ БОРОТЬБИ   ПРИСВЯЧЕНИЙ ПАМ`ЯТІ МСМК М.КАРАЄВА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диплом"/>
      <sheetName val="протокол"/>
      <sheetName val="приведение"/>
      <sheetName val="1_16"/>
      <sheetName val="1_8"/>
      <sheetName val="1_4"/>
      <sheetName val="1_2"/>
      <sheetName val="втішні_зустріч0"/>
      <sheetName val="втішні_зустріч1"/>
      <sheetName val="втішні_зустріч2"/>
      <sheetName val="за 3м"/>
      <sheetName val="за 3м (6_7)"/>
      <sheetName val="фінал"/>
      <sheetName val="суд_зап"/>
      <sheetName val="дод_лист"/>
      <sheetName val="fila_protokol"/>
      <sheetName val="fila_protokol8"/>
      <sheetName val="коло1_5"/>
      <sheetName val="прот_до_6"/>
      <sheetName val="прот3"/>
      <sheetName val="прот4"/>
      <sheetName val="прот_6_7"/>
    </sheetNames>
    <sheetDataSet>
      <sheetData sheetId="0">
        <row r="1">
          <cell r="B1">
            <v>92</v>
          </cell>
        </row>
        <row r="2">
          <cell r="B2" t="str">
            <v>ЧОЛОВІКИ</v>
          </cell>
        </row>
        <row r="17">
          <cell r="K17">
            <v>3</v>
          </cell>
        </row>
      </sheetData>
      <sheetData sheetId="2">
        <row r="8">
          <cell r="B8">
            <v>1</v>
          </cell>
          <cell r="C8" t="str">
            <v>Падалка</v>
          </cell>
          <cell r="D8" t="str">
            <v>Вадим</v>
          </cell>
          <cell r="E8">
            <v>1996</v>
          </cell>
          <cell r="F8" t="str">
            <v>КМС</v>
          </cell>
          <cell r="I8" t="str">
            <v>ПЛТ</v>
          </cell>
          <cell r="K8" t="str">
            <v>Блащак І.Ф.</v>
          </cell>
          <cell r="M8" t="str">
            <v>,ПЛТ</v>
          </cell>
          <cell r="N8" t="str">
            <v>Блащак І.Ф.</v>
          </cell>
        </row>
        <row r="9">
          <cell r="B9">
            <v>2</v>
          </cell>
          <cell r="C9" t="str">
            <v>Павлюченко</v>
          </cell>
          <cell r="D9" t="str">
            <v>Василій</v>
          </cell>
          <cell r="E9">
            <v>1998</v>
          </cell>
          <cell r="F9" t="str">
            <v>МС</v>
          </cell>
          <cell r="G9" t="str">
            <v> </v>
          </cell>
          <cell r="I9" t="str">
            <v>БЛР</v>
          </cell>
          <cell r="K9" t="str">
            <v>Литецький Л.Є.</v>
          </cell>
          <cell r="M9" t="str">
            <v> ,БЛР</v>
          </cell>
          <cell r="N9" t="str">
            <v>Литецький Л.Є.</v>
          </cell>
        </row>
        <row r="10">
          <cell r="B10">
            <v>3</v>
          </cell>
          <cell r="C10" t="str">
            <v>Солодчук</v>
          </cell>
          <cell r="D10" t="str">
            <v>Тарас</v>
          </cell>
          <cell r="E10">
            <v>2001</v>
          </cell>
          <cell r="F10" t="str">
            <v>КМС</v>
          </cell>
          <cell r="I10" t="str">
            <v>ПЛТ</v>
          </cell>
          <cell r="K10" t="str">
            <v>Блащак І.Ф.</v>
          </cell>
          <cell r="M10" t="str">
            <v>,ПЛТ</v>
          </cell>
          <cell r="N10" t="str">
            <v>Блащак І.Ф.</v>
          </cell>
        </row>
        <row r="11">
          <cell r="B11">
            <v>4</v>
          </cell>
          <cell r="C11" t="str">
            <v>Підлипінець</v>
          </cell>
          <cell r="D11" t="str">
            <v>Данило</v>
          </cell>
          <cell r="E11">
            <v>2001</v>
          </cell>
          <cell r="F11" t="str">
            <v>МС</v>
          </cell>
          <cell r="G11" t="str">
            <v> </v>
          </cell>
          <cell r="I11" t="str">
            <v>БЦЕР</v>
          </cell>
          <cell r="K11" t="str">
            <v>Падалець В.П.</v>
          </cell>
          <cell r="L11" t="str">
            <v>Александріді А.С.</v>
          </cell>
          <cell r="M11" t="str">
            <v> ,БЦЕР</v>
          </cell>
          <cell r="N11" t="str">
            <v>Падалець В.П.,Александріді А.С.</v>
          </cell>
        </row>
        <row r="12">
          <cell r="B12">
            <v>5</v>
          </cell>
          <cell r="C12" t="str">
            <v>Сова</v>
          </cell>
          <cell r="D12" t="str">
            <v>Василь</v>
          </cell>
          <cell r="E12">
            <v>2001</v>
          </cell>
          <cell r="F12" t="str">
            <v>МСМК</v>
          </cell>
          <cell r="G12" t="str">
            <v>МОН</v>
          </cell>
          <cell r="I12" t="str">
            <v>БРВ</v>
          </cell>
          <cell r="K12" t="str">
            <v>Губринюк С.В.</v>
          </cell>
          <cell r="L12" t="str">
            <v>Семенишин Р.</v>
          </cell>
          <cell r="M12" t="str">
            <v>МОН,БРВ</v>
          </cell>
          <cell r="N12" t="str">
            <v>Губринюк С.В.,Семенишин Р.</v>
          </cell>
        </row>
        <row r="13">
          <cell r="B13">
            <v>6</v>
          </cell>
          <cell r="C13" t="str">
            <v>Матюхін</v>
          </cell>
          <cell r="D13" t="str">
            <v>Ілля</v>
          </cell>
          <cell r="E13">
            <v>1997</v>
          </cell>
          <cell r="F13" t="str">
            <v> </v>
          </cell>
          <cell r="G13" t="str">
            <v> </v>
          </cell>
          <cell r="H13" t="str">
            <v> </v>
          </cell>
          <cell r="I13" t="str">
            <v>НІМ</v>
          </cell>
          <cell r="K13" t="str">
            <v>Марсел Евалд</v>
          </cell>
          <cell r="M13" t="str">
            <v> - ,НІМ</v>
          </cell>
          <cell r="N13" t="str">
            <v>Марсел Евалд</v>
          </cell>
        </row>
        <row r="14">
          <cell r="B14">
            <v>7</v>
          </cell>
          <cell r="C14" t="str">
            <v>Калініченко</v>
          </cell>
          <cell r="D14" t="str">
            <v>Олександр</v>
          </cell>
          <cell r="E14">
            <v>1997</v>
          </cell>
          <cell r="F14" t="str">
            <v>МС</v>
          </cell>
          <cell r="G14" t="str">
            <v>Д</v>
          </cell>
          <cell r="H14" t="str">
            <v>УФК1</v>
          </cell>
          <cell r="I14" t="str">
            <v>ХРК</v>
          </cell>
          <cell r="K14" t="str">
            <v>Турчин Ю.В.</v>
          </cell>
          <cell r="L14" t="str">
            <v>Заяц О.А.</v>
          </cell>
          <cell r="M14" t="str">
            <v>Д-УФК1,ХРК</v>
          </cell>
          <cell r="N14" t="str">
            <v>Турчин Ю.В.,Заяц О.А.</v>
          </cell>
        </row>
        <row r="15">
          <cell r="B15">
            <v>8</v>
          </cell>
          <cell r="C15" t="str">
            <v>Харковський</v>
          </cell>
          <cell r="D15" t="str">
            <v>Андрій</v>
          </cell>
          <cell r="E15">
            <v>2002</v>
          </cell>
          <cell r="F15" t="str">
            <v>МС</v>
          </cell>
          <cell r="G15" t="str">
            <v>Д</v>
          </cell>
          <cell r="I15" t="str">
            <v>ЛВС</v>
          </cell>
          <cell r="K15" t="str">
            <v>Глібенко В.В.</v>
          </cell>
          <cell r="L15" t="str">
            <v>Фочук Т.І.</v>
          </cell>
          <cell r="M15" t="str">
            <v>Д,ЛВС</v>
          </cell>
          <cell r="N15" t="str">
            <v>Глібенко В.В.,Фочук Т.І.</v>
          </cell>
        </row>
        <row r="16">
          <cell r="M16" t="str">
            <v>,</v>
          </cell>
          <cell r="N16">
            <v>0</v>
          </cell>
        </row>
        <row r="17">
          <cell r="M17" t="str">
            <v>,</v>
          </cell>
          <cell r="N17">
            <v>0</v>
          </cell>
        </row>
        <row r="18">
          <cell r="M18" t="str">
            <v>,</v>
          </cell>
          <cell r="N18">
            <v>0</v>
          </cell>
        </row>
        <row r="19">
          <cell r="M19" t="str">
            <v>,</v>
          </cell>
          <cell r="N19">
            <v>0</v>
          </cell>
        </row>
        <row r="20">
          <cell r="M20" t="str">
            <v>,</v>
          </cell>
          <cell r="N20">
            <v>0</v>
          </cell>
        </row>
        <row r="21">
          <cell r="M21" t="str">
            <v>,</v>
          </cell>
          <cell r="N21">
            <v>0</v>
          </cell>
        </row>
        <row r="22">
          <cell r="M22" t="str">
            <v>,</v>
          </cell>
          <cell r="N22">
            <v>0</v>
          </cell>
        </row>
        <row r="23">
          <cell r="M23" t="str">
            <v>,</v>
          </cell>
          <cell r="N23">
            <v>0</v>
          </cell>
        </row>
        <row r="24">
          <cell r="M24" t="str">
            <v>,</v>
          </cell>
          <cell r="N24">
            <v>0</v>
          </cell>
        </row>
        <row r="25">
          <cell r="M25" t="str">
            <v>,</v>
          </cell>
          <cell r="N25">
            <v>0</v>
          </cell>
        </row>
        <row r="26">
          <cell r="M26" t="str">
            <v>,</v>
          </cell>
          <cell r="N26">
            <v>0</v>
          </cell>
        </row>
        <row r="27">
          <cell r="M27" t="str">
            <v>,</v>
          </cell>
          <cell r="N27">
            <v>0</v>
          </cell>
        </row>
        <row r="28">
          <cell r="M28" t="str">
            <v>,</v>
          </cell>
          <cell r="N28">
            <v>0</v>
          </cell>
        </row>
        <row r="29">
          <cell r="M29" t="str">
            <v>,</v>
          </cell>
          <cell r="N29">
            <v>0</v>
          </cell>
        </row>
        <row r="30">
          <cell r="M30" t="str">
            <v>,</v>
          </cell>
          <cell r="N30">
            <v>0</v>
          </cell>
        </row>
        <row r="31">
          <cell r="M31" t="str">
            <v>,</v>
          </cell>
          <cell r="N31">
            <v>0</v>
          </cell>
        </row>
        <row r="32">
          <cell r="M32" t="str">
            <v>,</v>
          </cell>
          <cell r="N32">
            <v>0</v>
          </cell>
        </row>
        <row r="33">
          <cell r="M33" t="str">
            <v>,</v>
          </cell>
          <cell r="N33">
            <v>0</v>
          </cell>
        </row>
        <row r="34">
          <cell r="M34" t="str">
            <v>,</v>
          </cell>
          <cell r="N34">
            <v>0</v>
          </cell>
        </row>
        <row r="35">
          <cell r="M35" t="str">
            <v>,</v>
          </cell>
          <cell r="N35">
            <v>0</v>
          </cell>
        </row>
        <row r="36">
          <cell r="M36" t="str">
            <v>,</v>
          </cell>
          <cell r="N36">
            <v>0</v>
          </cell>
        </row>
        <row r="37">
          <cell r="M37" t="str">
            <v>,</v>
          </cell>
          <cell r="N37">
            <v>0</v>
          </cell>
        </row>
        <row r="38">
          <cell r="M38" t="str">
            <v>,</v>
          </cell>
          <cell r="N38">
            <v>0</v>
          </cell>
        </row>
        <row r="39">
          <cell r="M39" t="str">
            <v>,</v>
          </cell>
          <cell r="N39">
            <v>0</v>
          </cell>
        </row>
        <row r="40">
          <cell r="M40" t="str">
            <v>,</v>
          </cell>
          <cell r="N40">
            <v>0</v>
          </cell>
        </row>
        <row r="41">
          <cell r="M41" t="str">
            <v>,</v>
          </cell>
          <cell r="N41">
            <v>0</v>
          </cell>
        </row>
        <row r="42">
          <cell r="M42" t="str">
            <v>,</v>
          </cell>
          <cell r="N42">
            <v>0</v>
          </cell>
        </row>
        <row r="43">
          <cell r="M43" t="str">
            <v>,</v>
          </cell>
          <cell r="N43">
            <v>0</v>
          </cell>
        </row>
        <row r="44">
          <cell r="M44" t="str">
            <v>,</v>
          </cell>
          <cell r="N44">
            <v>0</v>
          </cell>
        </row>
        <row r="45">
          <cell r="M45" t="str">
            <v>,</v>
          </cell>
          <cell r="N45">
            <v>0</v>
          </cell>
        </row>
        <row r="46">
          <cell r="M46" t="str">
            <v>,</v>
          </cell>
          <cell r="N46">
            <v>0</v>
          </cell>
        </row>
        <row r="47">
          <cell r="M47" t="str">
            <v>,</v>
          </cell>
          <cell r="N47">
            <v>0</v>
          </cell>
        </row>
        <row r="48">
          <cell r="M48" t="str">
            <v>,</v>
          </cell>
          <cell r="N48">
            <v>0</v>
          </cell>
        </row>
        <row r="49">
          <cell r="M49" t="str">
            <v>,</v>
          </cell>
          <cell r="N49">
            <v>0</v>
          </cell>
        </row>
        <row r="50">
          <cell r="M50" t="str">
            <v>,</v>
          </cell>
          <cell r="N50">
            <v>0</v>
          </cell>
        </row>
        <row r="51">
          <cell r="M51" t="str">
            <v>,</v>
          </cell>
          <cell r="N51">
            <v>0</v>
          </cell>
        </row>
        <row r="52">
          <cell r="M52" t="str">
            <v>,</v>
          </cell>
          <cell r="N52">
            <v>0</v>
          </cell>
        </row>
        <row r="53">
          <cell r="M53" t="str">
            <v>,</v>
          </cell>
          <cell r="N53">
            <v>0</v>
          </cell>
        </row>
        <row r="54">
          <cell r="M54" t="str">
            <v>,</v>
          </cell>
          <cell r="N54">
            <v>0</v>
          </cell>
        </row>
        <row r="55">
          <cell r="M55" t="str">
            <v>,</v>
          </cell>
          <cell r="N55">
            <v>0</v>
          </cell>
        </row>
        <row r="56">
          <cell r="M56" t="str">
            <v>,</v>
          </cell>
          <cell r="N56">
            <v>0</v>
          </cell>
        </row>
        <row r="57">
          <cell r="M57" t="str">
            <v>,</v>
          </cell>
          <cell r="N57">
            <v>0</v>
          </cell>
        </row>
        <row r="58">
          <cell r="M58" t="str">
            <v>,</v>
          </cell>
          <cell r="N58">
            <v>0</v>
          </cell>
        </row>
        <row r="59">
          <cell r="M59" t="str">
            <v>,</v>
          </cell>
          <cell r="N59">
            <v>0</v>
          </cell>
        </row>
        <row r="60">
          <cell r="M60" t="str">
            <v>,</v>
          </cell>
          <cell r="N60">
            <v>0</v>
          </cell>
        </row>
        <row r="61">
          <cell r="M61" t="str">
            <v>,</v>
          </cell>
          <cell r="N61">
            <v>0</v>
          </cell>
        </row>
        <row r="62">
          <cell r="M62" t="str">
            <v>,</v>
          </cell>
          <cell r="N62">
            <v>0</v>
          </cell>
        </row>
        <row r="63">
          <cell r="M63" t="str">
            <v>,</v>
          </cell>
          <cell r="N63">
            <v>0</v>
          </cell>
        </row>
        <row r="64">
          <cell r="M64" t="str">
            <v>,</v>
          </cell>
          <cell r="N64">
            <v>0</v>
          </cell>
        </row>
        <row r="65">
          <cell r="M65" t="str">
            <v>,</v>
          </cell>
          <cell r="N65">
            <v>0</v>
          </cell>
        </row>
        <row r="66">
          <cell r="M66" t="str">
            <v>,</v>
          </cell>
          <cell r="N66">
            <v>0</v>
          </cell>
        </row>
        <row r="67">
          <cell r="M67" t="str">
            <v>,</v>
          </cell>
          <cell r="N67">
            <v>0</v>
          </cell>
        </row>
        <row r="68">
          <cell r="M68" t="str">
            <v>,</v>
          </cell>
          <cell r="N68">
            <v>0</v>
          </cell>
        </row>
        <row r="69">
          <cell r="M69" t="str">
            <v>,</v>
          </cell>
          <cell r="N69">
            <v>0</v>
          </cell>
        </row>
        <row r="70">
          <cell r="M70" t="str">
            <v>,</v>
          </cell>
          <cell r="N70">
            <v>0</v>
          </cell>
        </row>
        <row r="71">
          <cell r="M71" t="str">
            <v>,</v>
          </cell>
          <cell r="N71">
            <v>0</v>
          </cell>
        </row>
      </sheetData>
      <sheetData sheetId="5">
        <row r="8">
          <cell r="B8">
            <v>1</v>
          </cell>
        </row>
        <row r="9">
          <cell r="B9" t="str">
            <v> </v>
          </cell>
        </row>
        <row r="10">
          <cell r="B10">
            <v>2</v>
          </cell>
        </row>
        <row r="11">
          <cell r="B11" t="str">
            <v> </v>
          </cell>
        </row>
        <row r="12">
          <cell r="B12">
            <v>3</v>
          </cell>
        </row>
        <row r="13">
          <cell r="B13" t="str">
            <v> </v>
          </cell>
        </row>
        <row r="14">
          <cell r="B14">
            <v>4</v>
          </cell>
        </row>
        <row r="15">
          <cell r="B15" t="str">
            <v> </v>
          </cell>
        </row>
        <row r="16">
          <cell r="B16">
            <v>5</v>
          </cell>
        </row>
        <row r="17">
          <cell r="B17" t="str">
            <v> </v>
          </cell>
        </row>
        <row r="18">
          <cell r="B18">
            <v>6</v>
          </cell>
        </row>
        <row r="19">
          <cell r="B19" t="str">
            <v> </v>
          </cell>
        </row>
        <row r="20">
          <cell r="B20">
            <v>7</v>
          </cell>
        </row>
        <row r="21">
          <cell r="B21" t="str">
            <v> </v>
          </cell>
        </row>
        <row r="22">
          <cell r="B22">
            <v>8</v>
          </cell>
        </row>
        <row r="23">
          <cell r="B23" t="str">
            <v> </v>
          </cell>
        </row>
      </sheetData>
      <sheetData sheetId="6">
        <row r="8">
          <cell r="K8">
            <v>0</v>
          </cell>
        </row>
        <row r="9">
          <cell r="F9">
            <v>4</v>
          </cell>
          <cell r="K9">
            <v>5</v>
          </cell>
        </row>
        <row r="10">
          <cell r="K10">
            <v>0</v>
          </cell>
        </row>
        <row r="11">
          <cell r="F11">
            <v>10</v>
          </cell>
          <cell r="K11">
            <v>4</v>
          </cell>
        </row>
        <row r="12">
          <cell r="F12">
            <v>6</v>
          </cell>
          <cell r="G12">
            <v>1</v>
          </cell>
          <cell r="K12">
            <v>1</v>
          </cell>
        </row>
        <row r="13">
          <cell r="F13">
            <v>6</v>
          </cell>
          <cell r="G13">
            <v>2</v>
          </cell>
          <cell r="K13">
            <v>3</v>
          </cell>
        </row>
        <row r="14">
          <cell r="K14">
            <v>0</v>
          </cell>
        </row>
        <row r="15">
          <cell r="K15">
            <v>5</v>
          </cell>
        </row>
      </sheetData>
      <sheetData sheetId="7">
        <row r="8">
          <cell r="F8">
            <v>9</v>
          </cell>
          <cell r="G8">
            <v>4</v>
          </cell>
          <cell r="K8">
            <v>4</v>
          </cell>
        </row>
        <row r="9">
          <cell r="F9">
            <v>2</v>
          </cell>
          <cell r="K9">
            <v>1</v>
          </cell>
        </row>
        <row r="10">
          <cell r="F10">
            <v>10</v>
          </cell>
          <cell r="K10">
            <v>4</v>
          </cell>
        </row>
        <row r="11">
          <cell r="K11">
            <v>0</v>
          </cell>
        </row>
      </sheetData>
      <sheetData sheetId="10">
        <row r="8">
          <cell r="B8" t="str">
            <v> </v>
          </cell>
        </row>
        <row r="9">
          <cell r="B9">
            <v>1</v>
          </cell>
        </row>
        <row r="10">
          <cell r="B10" t="str">
            <v> </v>
          </cell>
        </row>
        <row r="11">
          <cell r="B11">
            <v>5</v>
          </cell>
        </row>
      </sheetData>
      <sheetData sheetId="11">
        <row r="8">
          <cell r="B8">
            <v>1</v>
          </cell>
          <cell r="K8">
            <v>0</v>
          </cell>
        </row>
        <row r="9">
          <cell r="B9">
            <v>4</v>
          </cell>
          <cell r="K9">
            <v>5</v>
          </cell>
        </row>
        <row r="10">
          <cell r="B10">
            <v>5</v>
          </cell>
          <cell r="F10">
            <v>10</v>
          </cell>
          <cell r="K10">
            <v>4</v>
          </cell>
        </row>
        <row r="11">
          <cell r="B11">
            <v>8</v>
          </cell>
          <cell r="K11">
            <v>0</v>
          </cell>
        </row>
      </sheetData>
      <sheetData sheetId="13">
        <row r="8">
          <cell r="F8">
            <v>2</v>
          </cell>
          <cell r="K8">
            <v>1</v>
          </cell>
        </row>
        <row r="9">
          <cell r="F9">
            <v>3</v>
          </cell>
          <cell r="K9">
            <v>3</v>
          </cell>
        </row>
      </sheetData>
      <sheetData sheetId="16">
        <row r="2">
          <cell r="A2" t="str">
            <v>ВІДКРИТИЙ ВСЕУКРАЇНСЬКИЙ ТУРНІР З ВІЛЬНОЇ БОРОТЬБИ   ПРИСВЯЧЕНИЙ ПАМ`ЯТІ МСМК М.КАРАЄВА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AM93"/>
  <sheetViews>
    <sheetView workbookViewId="0" topLeftCell="A1">
      <pane ySplit="6" topLeftCell="BM7" activePane="bottomLeft" state="frozen"/>
      <selection pane="topLeft" activeCell="A1" sqref="A1"/>
      <selection pane="bottomLeft" activeCell="C34" sqref="C34:F35"/>
    </sheetView>
  </sheetViews>
  <sheetFormatPr defaultColWidth="9.140625" defaultRowHeight="15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42187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28125" style="14" customWidth="1"/>
    <col min="21" max="22" width="2.28125" style="13" customWidth="1"/>
    <col min="23" max="23" width="0.71875" style="0" customWidth="1"/>
    <col min="24" max="24" width="0.85546875" style="0" customWidth="1"/>
    <col min="25" max="25" width="2.7109375" style="0" customWidth="1"/>
    <col min="26" max="26" width="2.57421875" style="0" customWidth="1"/>
    <col min="27" max="27" width="4.28125" style="14" customWidth="1"/>
    <col min="28" max="28" width="3.28125" style="13" customWidth="1"/>
    <col min="29" max="29" width="2.851562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3.28125" style="14" customWidth="1"/>
    <col min="35" max="37" width="2.00390625" style="14" customWidth="1"/>
    <col min="38" max="38" width="2.28125" style="0" customWidth="1"/>
    <col min="39" max="39" width="2.7109375" style="0" customWidth="1"/>
  </cols>
  <sheetData>
    <row r="1" spans="1:3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15">
      <c r="A2" s="3" t="str">
        <f>'[1]fila_protokol'!A2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1:20" ht="15">
      <c r="K3" s="7" t="str">
        <f>'[1]данные'!B2</f>
        <v>ЧОЛОВІКИ</v>
      </c>
      <c r="L3" s="8"/>
      <c r="M3" s="8"/>
      <c r="N3" s="8"/>
      <c r="O3" s="9"/>
      <c r="R3" s="10">
        <f>'[1]данные'!B1</f>
        <v>57</v>
      </c>
      <c r="S3" s="11"/>
      <c r="T3" s="12"/>
    </row>
    <row r="4" ht="3.75" customHeight="1"/>
    <row r="5" spans="1:37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2</v>
      </c>
      <c r="L5" s="19"/>
      <c r="M5" s="19"/>
      <c r="N5" s="19"/>
      <c r="O5" s="20"/>
      <c r="R5" s="18" t="s">
        <v>3</v>
      </c>
      <c r="S5" s="19"/>
      <c r="T5" s="19"/>
      <c r="U5" s="19"/>
      <c r="V5" s="20"/>
      <c r="Y5" s="21" t="s">
        <v>4</v>
      </c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4"/>
      <c r="AK5" s="24"/>
    </row>
    <row r="6" ht="26.25" customHeight="1" hidden="1"/>
    <row r="7" ht="2.25" customHeight="1"/>
    <row r="8" spans="1:8" ht="12" customHeight="1">
      <c r="A8" s="25">
        <f>'[1]1_8'!$B8</f>
        <v>1</v>
      </c>
      <c r="B8" s="26">
        <f>'[1]1_8'!K8</f>
        <v>0</v>
      </c>
      <c r="C8" s="27" t="str">
        <f>IF($A8&lt;&gt;" ",CONCATENATE(VLOOKUP($A8,all,2)," ",VLOOKUP($A8,all,3)," (",VLOOKUP($A8,all,12),")")," ")</f>
        <v>Яковлєв Сергій (Д-УФК1,ХРК)</v>
      </c>
      <c r="D8" s="28"/>
      <c r="E8" s="28"/>
      <c r="F8" s="29"/>
      <c r="G8" s="30" t="s">
        <v>5</v>
      </c>
      <c r="H8" s="30" t="s">
        <v>6</v>
      </c>
    </row>
    <row r="9" spans="1:15" ht="12" customHeight="1">
      <c r="A9" s="31"/>
      <c r="B9" s="26">
        <f>SUM($G9:$H9)</f>
        <v>0</v>
      </c>
      <c r="C9" s="32"/>
      <c r="D9" s="33"/>
      <c r="E9" s="33"/>
      <c r="F9" s="34"/>
      <c r="G9" s="30">
        <f>'[1]1_8'!$F8</f>
        <v>0</v>
      </c>
      <c r="H9" s="30">
        <f>'[1]1_8'!$G8</f>
        <v>0</v>
      </c>
      <c r="I9" s="35"/>
      <c r="K9" s="36">
        <f>IF($B8&lt;B$10,$A10,$A8)</f>
        <v>2</v>
      </c>
      <c r="L9" s="26">
        <f>'[1]1_4'!K8</f>
        <v>0</v>
      </c>
      <c r="M9" s="36" t="str">
        <f>IF($K9&lt;&gt;" ",VLOOKUP(K9,all,8)," ")</f>
        <v>ЛВС</v>
      </c>
      <c r="N9" s="37" t="s">
        <v>5</v>
      </c>
      <c r="O9" s="37" t="s">
        <v>6</v>
      </c>
    </row>
    <row r="10" spans="1:16" ht="12" customHeight="1">
      <c r="A10" s="25">
        <f>'[1]1_8'!$B9</f>
        <v>2</v>
      </c>
      <c r="B10" s="26">
        <f>'[1]1_8'!K9</f>
        <v>4</v>
      </c>
      <c r="C10" s="27" t="str">
        <f>IF($A10&lt;&gt;" ",CONCATENATE(VLOOKUP($A10,all,2)," ",VLOOKUP($A10,all,3)," (",VLOOKUP($A10,all,12),")")," ")</f>
        <v>Білійчук Андрій (Д,ЛВС)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0</v>
      </c>
      <c r="M10" s="39"/>
      <c r="N10" s="30">
        <f>'[1]1_4'!$F8</f>
        <v>0</v>
      </c>
      <c r="O10" s="30">
        <f>'[1]1_4'!$G8</f>
        <v>0</v>
      </c>
      <c r="P10" s="40"/>
    </row>
    <row r="11" spans="1:22" ht="12" customHeight="1" thickBot="1">
      <c r="A11" s="41"/>
      <c r="B11" s="42">
        <f>SUM($G11:$H11)</f>
        <v>10</v>
      </c>
      <c r="C11" s="43"/>
      <c r="D11" s="44"/>
      <c r="E11" s="44"/>
      <c r="F11" s="45"/>
      <c r="G11" s="46">
        <f>'[1]1_8'!$F9</f>
        <v>4</v>
      </c>
      <c r="H11" s="46">
        <f>'[1]1_8'!$G9</f>
        <v>6</v>
      </c>
      <c r="I11" s="47"/>
      <c r="K11" s="48"/>
      <c r="P11" s="49"/>
      <c r="R11" s="36">
        <f>IF(L9&lt;L13,K13,K9)</f>
        <v>4</v>
      </c>
      <c r="S11" s="26">
        <f>'[1]1_2'!$K8</f>
        <v>1</v>
      </c>
      <c r="T11" s="36" t="str">
        <f>IF($R11&lt;&gt;" ",VLOOKUP($R11,all,8)," ")</f>
        <v>ХРК</v>
      </c>
      <c r="U11" s="37" t="s">
        <v>5</v>
      </c>
      <c r="V11" s="37" t="s">
        <v>6</v>
      </c>
    </row>
    <row r="12" spans="1:23" ht="12" customHeight="1" thickTop="1">
      <c r="A12" s="50">
        <f>'[1]1_8'!$B10</f>
        <v>3</v>
      </c>
      <c r="B12" s="51">
        <f>'[1]1_8'!K10</f>
        <v>1</v>
      </c>
      <c r="C12" s="52" t="str">
        <f>IF($A12&lt;&gt;" ",CONCATENATE(VLOOKUP($A12,all,2)," ",VLOOKUP($A12,all,3)," (",VLOOKUP($A12,all,12),")")," ")</f>
        <v>Лізен Віктор (,НІМ)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6</v>
      </c>
      <c r="T12" s="39"/>
      <c r="U12" s="30">
        <f>'[1]1_2'!$F8</f>
        <v>6</v>
      </c>
      <c r="V12" s="30">
        <f>'[1]1_2'!$G8</f>
        <v>0</v>
      </c>
      <c r="W12" s="40"/>
    </row>
    <row r="13" spans="1:23" ht="12" customHeight="1">
      <c r="A13" s="31"/>
      <c r="B13" s="26">
        <f>SUM($G13:$H13)</f>
        <v>2</v>
      </c>
      <c r="C13" s="32"/>
      <c r="D13" s="33"/>
      <c r="E13" s="33"/>
      <c r="F13" s="34"/>
      <c r="G13" s="30">
        <f>'[1]1_8'!$F10</f>
        <v>0</v>
      </c>
      <c r="H13" s="30">
        <f>'[1]1_8'!$G10</f>
        <v>2</v>
      </c>
      <c r="I13" s="35"/>
      <c r="K13" s="36">
        <f>IF($B12&lt;B$14,$A14,$A12)</f>
        <v>4</v>
      </c>
      <c r="L13" s="26">
        <f>'[1]1_4'!K9</f>
        <v>4</v>
      </c>
      <c r="M13" s="36" t="str">
        <f>IF($K13&lt;&gt;" ",VLOOKUP(K13,all,8)," ")</f>
        <v>ХРК</v>
      </c>
      <c r="N13" s="37" t="s">
        <v>5</v>
      </c>
      <c r="O13" s="37" t="s">
        <v>6</v>
      </c>
      <c r="P13" s="57"/>
      <c r="R13" s="48"/>
      <c r="W13" s="49"/>
    </row>
    <row r="14" spans="1:23" ht="12" customHeight="1">
      <c r="A14" s="25">
        <f>'[1]1_8'!$B11</f>
        <v>4</v>
      </c>
      <c r="B14" s="26">
        <f>'[1]1_8'!K11</f>
        <v>3</v>
      </c>
      <c r="C14" s="27" t="str">
        <f>IF($A14&lt;&gt;" ",CONCATENATE(VLOOKUP($A14,all,2)," ",VLOOKUP($A14,all,3)," (",VLOOKUP($A14,all,12),")")," ")</f>
        <v>Керимов Каміль (Д-УФК1,ХРК)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11</v>
      </c>
      <c r="M14" s="39"/>
      <c r="N14" s="30">
        <f>'[1]1_4'!$F9</f>
        <v>11</v>
      </c>
      <c r="O14" s="30">
        <f>'[1]1_4'!$G9</f>
        <v>0</v>
      </c>
      <c r="R14" s="48"/>
      <c r="W14" s="49"/>
    </row>
    <row r="15" spans="1:29" ht="12" customHeight="1" thickBot="1">
      <c r="A15" s="41"/>
      <c r="B15" s="42">
        <f>SUM($G15:$H15)</f>
        <v>5</v>
      </c>
      <c r="C15" s="43"/>
      <c r="D15" s="44"/>
      <c r="E15" s="44"/>
      <c r="F15" s="45"/>
      <c r="G15" s="46">
        <f>'[1]1_8'!$F11</f>
        <v>1</v>
      </c>
      <c r="H15" s="46">
        <f>'[1]1_8'!$G11</f>
        <v>4</v>
      </c>
      <c r="K15" s="48"/>
      <c r="R15" s="48"/>
      <c r="W15" s="49"/>
      <c r="Y15" s="36">
        <f>IF(S11&lt;S19,R19,R11)</f>
        <v>7</v>
      </c>
      <c r="Z15" s="26">
        <f>'[1]фінал'!$K8</f>
        <v>4</v>
      </c>
      <c r="AA15" s="36" t="str">
        <f>IF($Y15&lt;&gt;" ",VLOOKUP($Y15,all,8)," ")</f>
        <v>РУМ</v>
      </c>
      <c r="AB15" s="37" t="s">
        <v>5</v>
      </c>
      <c r="AC15" s="37" t="s">
        <v>6</v>
      </c>
    </row>
    <row r="16" spans="1:35" ht="12" customHeight="1" thickTop="1">
      <c r="A16" s="50">
        <f>'[1]1_8'!$B12</f>
        <v>5</v>
      </c>
      <c r="B16" s="51">
        <f>'[1]1_8'!K12</f>
        <v>0</v>
      </c>
      <c r="C16" s="52" t="str">
        <f>IF($A16&lt;&gt;" ",CONCATENATE(VLOOKUP($A16,all,2)," ",VLOOKUP($A16,all,3)," (",VLOOKUP($A16,all,12),")")," ")</f>
        <v>Кізюк Максим (-ДВУОР,БХМ)</v>
      </c>
      <c r="D16" s="53"/>
      <c r="E16" s="53"/>
      <c r="F16" s="54"/>
      <c r="G16" s="55" t="s">
        <v>5</v>
      </c>
      <c r="H16" s="55" t="s">
        <v>6</v>
      </c>
      <c r="K16" s="48"/>
      <c r="R16" s="48"/>
      <c r="W16" s="49"/>
      <c r="X16" s="56"/>
      <c r="Y16" s="39"/>
      <c r="Z16" s="26">
        <f>SUM(AB16:AC16)</f>
        <v>12</v>
      </c>
      <c r="AA16" s="39"/>
      <c r="AB16" s="30">
        <f>'[1]фінал'!$F8</f>
        <v>12</v>
      </c>
      <c r="AC16" s="30">
        <f>'[1]фінал'!$G8</f>
        <v>0</v>
      </c>
      <c r="AD16" s="56"/>
      <c r="AE16" s="59"/>
      <c r="AF16" s="59"/>
      <c r="AG16" s="59"/>
      <c r="AH16" s="60"/>
      <c r="AI16" s="61"/>
    </row>
    <row r="17" spans="1:35" ht="12" customHeight="1">
      <c r="A17" s="31"/>
      <c r="B17" s="26">
        <f>SUM($G17:$H17)</f>
        <v>0</v>
      </c>
      <c r="C17" s="32"/>
      <c r="D17" s="33"/>
      <c r="E17" s="33"/>
      <c r="F17" s="34"/>
      <c r="G17" s="30">
        <f>'[1]1_8'!$F12</f>
        <v>0</v>
      </c>
      <c r="H17" s="30">
        <f>'[1]1_8'!$G12</f>
        <v>0</v>
      </c>
      <c r="I17" s="35"/>
      <c r="K17" s="36">
        <f>IF($B16&lt;B$18,$A18,$A16)</f>
        <v>6</v>
      </c>
      <c r="L17" s="26">
        <f>'[1]1_4'!K10</f>
        <v>1</v>
      </c>
      <c r="M17" s="36" t="str">
        <f>IF($K17&lt;&gt;" ",VLOOKUP(K17,all,8)," ")</f>
        <v>БХМ</v>
      </c>
      <c r="N17" s="37" t="s">
        <v>5</v>
      </c>
      <c r="O17" s="37" t="s">
        <v>6</v>
      </c>
      <c r="R17" s="48"/>
      <c r="W17" s="49"/>
      <c r="AD17" s="62"/>
      <c r="AE17" s="62"/>
      <c r="AF17" s="62"/>
      <c r="AG17" s="62"/>
      <c r="AH17" s="63"/>
      <c r="AI17" s="64"/>
    </row>
    <row r="18" spans="1:35" ht="12" customHeight="1">
      <c r="A18" s="25">
        <f>'[1]1_8'!$B13</f>
        <v>6</v>
      </c>
      <c r="B18" s="26">
        <f>'[1]1_8'!K13</f>
        <v>4</v>
      </c>
      <c r="C18" s="27" t="str">
        <f>IF($A18&lt;&gt;" ",CONCATENATE(VLOOKUP($A18,all,2)," ",VLOOKUP($A18,all,3)," (",VLOOKUP($A18,all,12),")")," ")</f>
        <v>Гончаров Микита (-ДВУОР,БХМ)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5</v>
      </c>
      <c r="M18" s="39"/>
      <c r="N18" s="30">
        <f>'[1]1_4'!$F10</f>
        <v>5</v>
      </c>
      <c r="O18" s="30">
        <f>'[1]1_4'!$G10</f>
        <v>0</v>
      </c>
      <c r="P18" s="40"/>
      <c r="R18" s="48"/>
      <c r="W18" s="49"/>
      <c r="AD18" s="62"/>
      <c r="AE18" s="62"/>
      <c r="AF18" s="62"/>
      <c r="AG18" s="62"/>
      <c r="AH18" s="63"/>
      <c r="AI18" s="64"/>
    </row>
    <row r="19" spans="1:35" ht="12" customHeight="1" thickBot="1">
      <c r="A19" s="41"/>
      <c r="B19" s="42">
        <f>SUM($G19:$H19)</f>
        <v>11</v>
      </c>
      <c r="C19" s="43"/>
      <c r="D19" s="44"/>
      <c r="E19" s="44"/>
      <c r="F19" s="45"/>
      <c r="G19" s="46">
        <f>'[1]1_8'!$F13</f>
        <v>11</v>
      </c>
      <c r="H19" s="46">
        <f>'[1]1_8'!$G13</f>
        <v>0</v>
      </c>
      <c r="K19" s="48"/>
      <c r="P19" s="49"/>
      <c r="R19" s="36">
        <f>IF(L17&lt;L21,K21,K17)</f>
        <v>7</v>
      </c>
      <c r="S19" s="26">
        <f>'[1]1_2'!$K9</f>
        <v>3</v>
      </c>
      <c r="T19" s="36" t="str">
        <f>IF($R19&lt;&gt;" ",VLOOKUP($R19,all,8)," ")</f>
        <v>РУМ</v>
      </c>
      <c r="U19" s="37" t="s">
        <v>5</v>
      </c>
      <c r="V19" s="37" t="s">
        <v>6</v>
      </c>
      <c r="W19" s="57"/>
      <c r="AD19" s="62"/>
      <c r="AE19" s="62"/>
      <c r="AF19" s="62"/>
      <c r="AG19" s="62"/>
      <c r="AH19" s="63"/>
      <c r="AI19" s="64"/>
    </row>
    <row r="20" spans="1:35" ht="12" customHeight="1" thickTop="1">
      <c r="A20" s="50">
        <f>'[1]1_8'!$B14</f>
        <v>7</v>
      </c>
      <c r="B20" s="51">
        <f>'[1]1_8'!K14</f>
        <v>4</v>
      </c>
      <c r="C20" s="52" t="str">
        <f>IF($A20&lt;&gt;" ",CONCATENATE(VLOOKUP($A20,all,2)," ",VLOOKUP($A20,all,3)," (",VLOOKUP($A20,all,12),")")," ")</f>
        <v>Ковакс Разван (,РУМ)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7</v>
      </c>
      <c r="T20" s="39"/>
      <c r="U20" s="30">
        <f>'[1]1_2'!$F9</f>
        <v>7</v>
      </c>
      <c r="V20" s="30">
        <f>'[1]1_2'!$G9</f>
        <v>0</v>
      </c>
      <c r="AD20" s="62"/>
      <c r="AE20" s="62"/>
      <c r="AF20" s="62"/>
      <c r="AG20" s="62"/>
      <c r="AH20" s="63"/>
      <c r="AI20" s="64"/>
    </row>
    <row r="21" spans="1:35" ht="12" customHeight="1">
      <c r="A21" s="31"/>
      <c r="B21" s="26">
        <f>SUM($G21:$H21)</f>
        <v>10</v>
      </c>
      <c r="C21" s="32"/>
      <c r="D21" s="33"/>
      <c r="E21" s="33"/>
      <c r="F21" s="34"/>
      <c r="G21" s="30">
        <f>'[1]1_8'!$F14</f>
        <v>8</v>
      </c>
      <c r="H21" s="30">
        <f>'[1]1_8'!$G14</f>
        <v>2</v>
      </c>
      <c r="I21" s="35"/>
      <c r="K21" s="36">
        <f>IF($B20&lt;B$22,$A22,$A20)</f>
        <v>7</v>
      </c>
      <c r="L21" s="26">
        <f>'[1]1_4'!K11</f>
        <v>3</v>
      </c>
      <c r="M21" s="36" t="str">
        <f>IF($K21&lt;&gt;" ",VLOOKUP(K21,all,8)," ")</f>
        <v>РУМ</v>
      </c>
      <c r="N21" s="37" t="s">
        <v>5</v>
      </c>
      <c r="O21" s="37" t="s">
        <v>6</v>
      </c>
      <c r="P21" s="57"/>
      <c r="R21" s="48"/>
      <c r="AD21" s="62"/>
      <c r="AE21" s="62"/>
      <c r="AF21" s="62"/>
      <c r="AG21" s="62"/>
      <c r="AH21" s="63"/>
      <c r="AI21" s="64"/>
    </row>
    <row r="22" spans="1:35" ht="12" customHeight="1">
      <c r="A22" s="25">
        <f>'[1]1_8'!$B15</f>
        <v>8</v>
      </c>
      <c r="B22" s="26">
        <f>'[1]1_8'!K15</f>
        <v>0</v>
      </c>
      <c r="C22" s="27" t="str">
        <f>IF($A22&lt;&gt;" ",CONCATENATE(VLOOKUP($A22,all,2)," ",VLOOKUP($A22,all,3)," (",VLOOKUP($A22,all,12),")")," ")</f>
        <v>Пан Єгор (-Лев,БРД)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8</v>
      </c>
      <c r="M22" s="39"/>
      <c r="N22" s="30">
        <f>'[1]1_4'!$F11</f>
        <v>3</v>
      </c>
      <c r="O22" s="30">
        <f>'[1]1_4'!$G11</f>
        <v>5</v>
      </c>
      <c r="R22" s="48"/>
      <c r="AD22" s="62"/>
      <c r="AE22" s="62"/>
      <c r="AF22" s="62"/>
      <c r="AG22" s="62"/>
      <c r="AH22" s="63"/>
      <c r="AI22" s="64"/>
    </row>
    <row r="23" spans="1:38" ht="12" customHeight="1" thickBot="1">
      <c r="A23" s="41"/>
      <c r="B23" s="42">
        <f>SUM($G23:$H23)</f>
        <v>0</v>
      </c>
      <c r="C23" s="43"/>
      <c r="D23" s="44"/>
      <c r="E23" s="44"/>
      <c r="F23" s="45"/>
      <c r="G23" s="46">
        <f>'[1]1_8'!$F15</f>
        <v>0</v>
      </c>
      <c r="H23" s="46">
        <f>'[1]1_8'!$G15</f>
        <v>0</v>
      </c>
      <c r="K23" s="48"/>
      <c r="R23" s="48"/>
      <c r="Y23" s="65">
        <f>IF(Z15&lt;Z31,Y31,Y15)</f>
        <v>7</v>
      </c>
      <c r="Z23" s="65"/>
      <c r="AA23" s="66" t="str">
        <f>CONCATENATE(VLOOKUP(Y23,all,2)," ",VLOOKUP(Y23,all,3)," (",VLOOKUP(Y23,all,12),")")</f>
        <v>Ковакс Разван (,РУМ)</v>
      </c>
      <c r="AB23" s="67"/>
      <c r="AC23" s="67"/>
      <c r="AD23" s="67"/>
      <c r="AE23" s="67"/>
      <c r="AF23" s="67"/>
      <c r="AG23" s="67"/>
      <c r="AH23" s="68"/>
      <c r="AI23" s="49"/>
      <c r="AJ23" s="69"/>
      <c r="AK23" s="69"/>
      <c r="AL23" s="62"/>
    </row>
    <row r="24" spans="1:38" ht="12" customHeight="1" thickTop="1">
      <c r="A24" s="70">
        <f>'[1]1_8'!$B16</f>
        <v>9</v>
      </c>
      <c r="B24" s="71">
        <f>'[1]1_8'!K16</f>
        <v>1</v>
      </c>
      <c r="C24" s="72" t="str">
        <f>IF($A24&lt;&gt;" ",CONCATENATE(VLOOKUP($A24,all,2)," ",VLOOKUP($A24,all,3)," (",VLOOKUP($A24,all,12),")")," ")</f>
        <v>Шамело Дмитрій ( ,БЛР)</v>
      </c>
      <c r="D24" s="73"/>
      <c r="E24" s="73"/>
      <c r="F24" s="74"/>
      <c r="G24" s="75" t="s">
        <v>5</v>
      </c>
      <c r="H24" s="75" t="s">
        <v>6</v>
      </c>
      <c r="K24" s="48"/>
      <c r="R24" s="48"/>
      <c r="Y24" s="65"/>
      <c r="Z24" s="65"/>
      <c r="AA24" s="76"/>
      <c r="AB24" s="77"/>
      <c r="AC24" s="77"/>
      <c r="AD24" s="77"/>
      <c r="AE24" s="77"/>
      <c r="AF24" s="77"/>
      <c r="AG24" s="77"/>
      <c r="AH24" s="78"/>
      <c r="AI24" s="40"/>
      <c r="AJ24" s="79"/>
      <c r="AK24" s="79"/>
      <c r="AL24" s="62"/>
    </row>
    <row r="25" spans="1:38" ht="12" customHeight="1">
      <c r="A25" s="31"/>
      <c r="B25" s="26">
        <f>SUM($G25:$H25)</f>
        <v>5</v>
      </c>
      <c r="C25" s="32"/>
      <c r="D25" s="33"/>
      <c r="E25" s="33"/>
      <c r="F25" s="34"/>
      <c r="G25" s="30">
        <f>'[1]1_8'!$F16</f>
        <v>5</v>
      </c>
      <c r="H25" s="30">
        <f>'[1]1_8'!$G16</f>
        <v>0</v>
      </c>
      <c r="I25" s="35"/>
      <c r="K25" s="36">
        <f>IF($B24&lt;B$26,$A26,$A24)</f>
        <v>10</v>
      </c>
      <c r="L25" s="26">
        <f>'[1]1_4'!K12</f>
        <v>4</v>
      </c>
      <c r="M25" s="36" t="str">
        <f>IF($K25&lt;&gt;" ",VLOOKUP(K25,all,8)," ")</f>
        <v>ДАГ</v>
      </c>
      <c r="N25" s="37" t="s">
        <v>5</v>
      </c>
      <c r="O25" s="37" t="s">
        <v>6</v>
      </c>
      <c r="R25" s="48"/>
      <c r="AD25" s="62"/>
      <c r="AE25" s="62"/>
      <c r="AF25" s="62"/>
      <c r="AG25" s="62"/>
      <c r="AH25" s="63"/>
      <c r="AI25" s="64"/>
      <c r="AL25" s="62"/>
    </row>
    <row r="26" spans="1:38" ht="12" customHeight="1">
      <c r="A26" s="25">
        <f>'[1]1_8'!$B17</f>
        <v>10</v>
      </c>
      <c r="B26" s="26">
        <f>'[1]1_8'!K17</f>
        <v>4</v>
      </c>
      <c r="C26" s="27" t="str">
        <f>IF($A26&lt;&gt;" ",CONCATENATE(VLOOKUP($A26,all,2)," ",VLOOKUP($A26,all,3)," (",VLOOKUP($A26,all,12),")")," ")</f>
        <v>Хункеров Саід ( ,ДАГ)</v>
      </c>
      <c r="D26" s="28"/>
      <c r="E26" s="28"/>
      <c r="F26" s="29"/>
      <c r="G26" s="30" t="s">
        <v>5</v>
      </c>
      <c r="H26" s="30" t="s">
        <v>6</v>
      </c>
      <c r="I26" s="80"/>
      <c r="J26" s="35"/>
      <c r="K26" s="39"/>
      <c r="L26" s="26">
        <f>SUM(N26:O26)</f>
        <v>10</v>
      </c>
      <c r="M26" s="39"/>
      <c r="N26" s="30">
        <f>'[1]1_4'!$F12</f>
        <v>10</v>
      </c>
      <c r="O26" s="30">
        <f>'[1]1_4'!$G12</f>
        <v>0</v>
      </c>
      <c r="P26" s="40"/>
      <c r="R26" s="48"/>
      <c r="AD26" s="62"/>
      <c r="AE26" s="62"/>
      <c r="AF26" s="62"/>
      <c r="AG26" s="62"/>
      <c r="AH26" s="63"/>
      <c r="AI26" s="64"/>
      <c r="AL26" s="62"/>
    </row>
    <row r="27" spans="1:38" ht="12" customHeight="1" thickBot="1">
      <c r="A27" s="41"/>
      <c r="B27" s="42">
        <f>SUM($G27:$H27)</f>
        <v>16</v>
      </c>
      <c r="C27" s="43"/>
      <c r="D27" s="44"/>
      <c r="E27" s="44"/>
      <c r="F27" s="45"/>
      <c r="G27" s="46">
        <f>'[1]1_8'!$F17</f>
        <v>6</v>
      </c>
      <c r="H27" s="46">
        <f>'[1]1_8'!$G17</f>
        <v>10</v>
      </c>
      <c r="K27" s="48"/>
      <c r="P27" s="49"/>
      <c r="R27" s="36">
        <f>IF(L25&lt;L29,K29,K25)</f>
        <v>10</v>
      </c>
      <c r="S27" s="26">
        <f>'[1]1_2'!$K10</f>
        <v>5</v>
      </c>
      <c r="T27" s="36" t="str">
        <f>IF($R27&lt;&gt;" ",VLOOKUP($R27,all,8)," ")</f>
        <v>ДАГ</v>
      </c>
      <c r="U27" s="37" t="s">
        <v>5</v>
      </c>
      <c r="V27" s="37" t="s">
        <v>6</v>
      </c>
      <c r="AD27" s="62"/>
      <c r="AE27" s="62"/>
      <c r="AF27" s="62"/>
      <c r="AG27" s="62"/>
      <c r="AH27" s="63"/>
      <c r="AI27" s="64"/>
      <c r="AL27" s="62"/>
    </row>
    <row r="28" spans="1:38" ht="12" customHeight="1" thickTop="1">
      <c r="A28" s="50">
        <f>'[1]1_8'!$B18</f>
        <v>11</v>
      </c>
      <c r="B28" s="51">
        <f>'[1]1_8'!K18</f>
        <v>0</v>
      </c>
      <c r="C28" s="52" t="str">
        <f>IF($A28&lt;&gt;" ",CONCATENATE(VLOOKUP($A28,all,2)," ",VLOOKUP($A28,all,3)," (",VLOOKUP($A28,all,12),")")," ")</f>
        <v>Абрамов Владислав (,Київ)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6</v>
      </c>
      <c r="T28" s="39"/>
      <c r="U28" s="30">
        <f>'[1]1_2'!$F10</f>
        <v>6</v>
      </c>
      <c r="V28" s="30">
        <f>'[1]1_2'!$G10</f>
        <v>0</v>
      </c>
      <c r="W28" s="40"/>
      <c r="AD28" s="62"/>
      <c r="AE28" s="62"/>
      <c r="AF28" s="62"/>
      <c r="AG28" s="62"/>
      <c r="AH28" s="63"/>
      <c r="AI28" s="64"/>
      <c r="AL28" s="62"/>
    </row>
    <row r="29" spans="1:38" ht="12" customHeight="1">
      <c r="A29" s="31"/>
      <c r="B29" s="26">
        <f>SUM($G29:$H29)</f>
        <v>9</v>
      </c>
      <c r="C29" s="32"/>
      <c r="D29" s="33"/>
      <c r="E29" s="33"/>
      <c r="F29" s="34"/>
      <c r="G29" s="30">
        <f>'[1]1_8'!$F18</f>
        <v>7</v>
      </c>
      <c r="H29" s="30">
        <f>'[1]1_8'!$G18</f>
        <v>2</v>
      </c>
      <c r="I29" s="35"/>
      <c r="K29" s="36">
        <f>IF($B28&lt;B$30,$A30,$A28)</f>
        <v>12</v>
      </c>
      <c r="L29" s="26">
        <f>'[1]1_4'!K13</f>
        <v>0</v>
      </c>
      <c r="M29" s="36" t="str">
        <f>IF($K29&lt;&gt;" ",VLOOKUP(K29,all,8)," ")</f>
        <v>ХРК</v>
      </c>
      <c r="N29" s="37" t="s">
        <v>5</v>
      </c>
      <c r="O29" s="37" t="s">
        <v>6</v>
      </c>
      <c r="P29" s="57"/>
      <c r="R29" s="48"/>
      <c r="W29" s="49"/>
      <c r="AD29" s="62"/>
      <c r="AE29" s="62"/>
      <c r="AF29" s="62"/>
      <c r="AG29" s="62"/>
      <c r="AH29" s="63"/>
      <c r="AI29" s="64"/>
      <c r="AL29" s="62"/>
    </row>
    <row r="30" spans="1:38" ht="12" customHeight="1">
      <c r="A30" s="25">
        <f>'[1]1_8'!$B19</f>
        <v>12</v>
      </c>
      <c r="B30" s="26">
        <f>'[1]1_8'!K19</f>
        <v>5</v>
      </c>
      <c r="C30" s="27" t="str">
        <f>IF($A30&lt;&gt;" ",CONCATENATE(VLOOKUP($A30,all,2)," ",VLOOKUP($A30,all,3)," (",VLOOKUP($A30,all,12),")")," ")</f>
        <v>Руднєв Нікіта (У-УФК1,ХРК)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0</v>
      </c>
      <c r="M30" s="39"/>
      <c r="N30" s="30">
        <f>'[1]1_4'!$F13</f>
        <v>0</v>
      </c>
      <c r="O30" s="30">
        <f>'[1]1_4'!$G13</f>
        <v>0</v>
      </c>
      <c r="R30" s="48"/>
      <c r="W30" s="49"/>
      <c r="AD30" s="62"/>
      <c r="AE30" s="62"/>
      <c r="AF30" s="62"/>
      <c r="AG30" s="62"/>
      <c r="AH30" s="63"/>
      <c r="AI30" s="64"/>
      <c r="AL30" s="62"/>
    </row>
    <row r="31" spans="1:38" ht="12" customHeight="1" thickBot="1">
      <c r="A31" s="41"/>
      <c r="B31" s="42">
        <f>SUM($G31:$H31)</f>
        <v>10</v>
      </c>
      <c r="C31" s="43"/>
      <c r="D31" s="44"/>
      <c r="E31" s="44"/>
      <c r="F31" s="45"/>
      <c r="G31" s="46">
        <f>'[1]1_8'!$F19</f>
        <v>4</v>
      </c>
      <c r="H31" s="46">
        <f>'[1]1_8'!$G19</f>
        <v>6</v>
      </c>
      <c r="K31" s="48"/>
      <c r="R31" s="48"/>
      <c r="W31" s="49"/>
      <c r="Y31" s="36">
        <f>IF(S27&lt;S35,R35,R27)</f>
        <v>10</v>
      </c>
      <c r="Z31" s="26">
        <f>'[1]фінал'!$K9</f>
        <v>1</v>
      </c>
      <c r="AA31" s="36" t="str">
        <f>IF($Y31&lt;&gt;" ",VLOOKUP($Y31,all,8)," ")</f>
        <v>ДАГ</v>
      </c>
      <c r="AB31" s="37" t="s">
        <v>5</v>
      </c>
      <c r="AC31" s="37" t="s">
        <v>6</v>
      </c>
      <c r="AD31" s="81"/>
      <c r="AE31" s="81"/>
      <c r="AF31" s="81"/>
      <c r="AG31" s="81"/>
      <c r="AH31" s="82"/>
      <c r="AI31" s="83"/>
      <c r="AL31" s="62"/>
    </row>
    <row r="32" spans="1:38" ht="12" customHeight="1" thickTop="1">
      <c r="A32" s="50">
        <f>'[1]1_8'!$B20</f>
        <v>13</v>
      </c>
      <c r="B32" s="51">
        <f>'[1]1_8'!K20</f>
        <v>0</v>
      </c>
      <c r="C32" s="52" t="str">
        <f>IF($A32&lt;&gt;" ",CONCATENATE(VLOOKUP($A32,all,2)," ",VLOOKUP($A32,all,3)," (",VLOOKUP($A32,all,12),")")," ")</f>
        <v>Матушевський Євген ( - ,ПЛТ)</v>
      </c>
      <c r="D32" s="53"/>
      <c r="E32" s="53"/>
      <c r="F32" s="54"/>
      <c r="G32" s="55" t="s">
        <v>5</v>
      </c>
      <c r="H32" s="55" t="s">
        <v>6</v>
      </c>
      <c r="K32" s="48"/>
      <c r="R32" s="48"/>
      <c r="W32" s="49"/>
      <c r="X32" s="56"/>
      <c r="Y32" s="39"/>
      <c r="Z32" s="26">
        <f>SUM(AB32:AC32)</f>
        <v>1</v>
      </c>
      <c r="AA32" s="39"/>
      <c r="AB32" s="30">
        <f>'[1]фінал'!$F9</f>
        <v>1</v>
      </c>
      <c r="AC32" s="30">
        <f>'[1]фінал'!$G24</f>
        <v>0</v>
      </c>
      <c r="AL32" s="62"/>
    </row>
    <row r="33" spans="1:38" ht="12" customHeight="1">
      <c r="A33" s="31"/>
      <c r="B33" s="26">
        <f>SUM($G33:$H33)</f>
        <v>0</v>
      </c>
      <c r="C33" s="32"/>
      <c r="D33" s="33"/>
      <c r="E33" s="33"/>
      <c r="F33" s="34"/>
      <c r="G33" s="30">
        <f>'[1]1_8'!$F20</f>
        <v>0</v>
      </c>
      <c r="H33" s="30">
        <f>'[1]1_8'!$G20</f>
        <v>0</v>
      </c>
      <c r="I33" s="35"/>
      <c r="K33" s="36">
        <f>IF($B32&lt;B$34,$A34,$A32)</f>
        <v>14</v>
      </c>
      <c r="L33" s="26">
        <f>'[1]1_4'!K14</f>
        <v>1</v>
      </c>
      <c r="M33" s="36" t="str">
        <f>IF($K33&lt;&gt;" ",VLOOKUP(K33,all,8)," ")</f>
        <v>ХРК</v>
      </c>
      <c r="N33" s="37" t="s">
        <v>5</v>
      </c>
      <c r="O33" s="37" t="s">
        <v>6</v>
      </c>
      <c r="R33" s="48"/>
      <c r="W33" s="49"/>
      <c r="AL33" s="62"/>
    </row>
    <row r="34" spans="1:38" ht="12" customHeight="1">
      <c r="A34" s="25">
        <f>'[1]1_8'!$B21</f>
        <v>14</v>
      </c>
      <c r="B34" s="26">
        <f>'[1]1_8'!K21</f>
        <v>4</v>
      </c>
      <c r="C34" s="27" t="str">
        <f>IF($A34&lt;&gt;" ",CONCATENATE(VLOOKUP($A34,all,2)," ",VLOOKUP($A34,all,3)," (",VLOOKUP($A34,all,12),")")," ")</f>
        <v>Абраамян Геворг (Д-УФК1,ХРК)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11</v>
      </c>
      <c r="M34" s="39"/>
      <c r="N34" s="30">
        <f>'[1]1_4'!$F14</f>
        <v>8</v>
      </c>
      <c r="O34" s="30">
        <f>'[1]1_4'!$G14</f>
        <v>3</v>
      </c>
      <c r="P34" s="40"/>
      <c r="R34" s="48"/>
      <c r="W34" s="49"/>
      <c r="AL34" s="62"/>
    </row>
    <row r="35" spans="1:38" ht="12" customHeight="1" thickBot="1">
      <c r="A35" s="41"/>
      <c r="B35" s="42">
        <f>SUM($G35:$H35)</f>
        <v>10</v>
      </c>
      <c r="C35" s="43"/>
      <c r="D35" s="44"/>
      <c r="E35" s="44"/>
      <c r="F35" s="45"/>
      <c r="G35" s="46">
        <f>'[1]1_8'!$F21</f>
        <v>10</v>
      </c>
      <c r="H35" s="46">
        <f>'[1]1_8'!$G21</f>
        <v>0</v>
      </c>
      <c r="K35" s="48"/>
      <c r="P35" s="49"/>
      <c r="R35" s="36">
        <f>IF(L33&lt;L37,K37,K33)</f>
        <v>16</v>
      </c>
      <c r="S35" s="26">
        <f>'[1]1_2'!$K11</f>
        <v>0</v>
      </c>
      <c r="T35" s="36" t="str">
        <f>IF($R35&lt;&gt;" ",VLOOKUP($R35,all,8)," ")</f>
        <v>БРВ</v>
      </c>
      <c r="U35" s="37" t="s">
        <v>5</v>
      </c>
      <c r="V35" s="37" t="s">
        <v>6</v>
      </c>
      <c r="W35" s="57"/>
      <c r="AL35" s="62"/>
    </row>
    <row r="36" spans="1:38" ht="12" customHeight="1" thickTop="1">
      <c r="A36" s="50">
        <f>'[1]1_8'!$B22</f>
        <v>15</v>
      </c>
      <c r="B36" s="51">
        <f>'[1]1_8'!K22</f>
        <v>0</v>
      </c>
      <c r="C36" s="52" t="str">
        <f>IF($A36&lt;&gt;" ",CONCATENATE(VLOOKUP($A36,all,2)," ",VLOOKUP($A36,all,3)," (",VLOOKUP($A36,all,12),")")," ")</f>
        <v>Грінік Руслан (Д-УФК1,ХРК)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2</v>
      </c>
      <c r="T36" s="39"/>
      <c r="U36" s="30">
        <f>'[1]1_2'!$F11</f>
        <v>2</v>
      </c>
      <c r="V36" s="30">
        <f>'[1]1_2'!$G11</f>
        <v>0</v>
      </c>
      <c r="AL36" s="62"/>
    </row>
    <row r="37" spans="1:38" ht="12" customHeight="1">
      <c r="A37" s="31"/>
      <c r="B37" s="26">
        <f>SUM($G37:$H37)</f>
        <v>0</v>
      </c>
      <c r="C37" s="32"/>
      <c r="D37" s="33"/>
      <c r="E37" s="33"/>
      <c r="F37" s="34"/>
      <c r="G37" s="30">
        <f>'[1]1_8'!$F22</f>
        <v>0</v>
      </c>
      <c r="H37" s="30">
        <f>'[1]1_8'!$G22</f>
        <v>0</v>
      </c>
      <c r="I37" s="35"/>
      <c r="K37" s="36">
        <f>IF($B36&lt;B$38,$A38,$A36)</f>
        <v>16</v>
      </c>
      <c r="L37" s="26">
        <f>'[1]1_4'!K15</f>
        <v>3</v>
      </c>
      <c r="M37" s="36" t="str">
        <f>IF($K37&lt;&gt;" ",VLOOKUP(K37,all,8)," ")</f>
        <v>БРВ</v>
      </c>
      <c r="N37" s="37" t="s">
        <v>5</v>
      </c>
      <c r="O37" s="37" t="s">
        <v>6</v>
      </c>
      <c r="P37" s="57"/>
      <c r="R37" s="48"/>
      <c r="AL37" s="62"/>
    </row>
    <row r="38" spans="1:38" ht="12" customHeight="1">
      <c r="A38" s="25">
        <f>'[1]1_8'!$B23</f>
        <v>16</v>
      </c>
      <c r="B38" s="26">
        <f>'[1]1_8'!K23</f>
        <v>4</v>
      </c>
      <c r="C38" s="27" t="str">
        <f>IF($A38&lt;&gt;" ",CONCATENATE(VLOOKUP($A38,all,2)," ",VLOOKUP($A38,all,3)," (",VLOOKUP($A38,all,12),")")," ")</f>
        <v>Опанасенко Владлен (МОН,БРВ)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16</v>
      </c>
      <c r="M38" s="39"/>
      <c r="N38" s="30">
        <f>'[1]1_4'!$F15</f>
        <v>1</v>
      </c>
      <c r="O38" s="30">
        <f>'[1]1_4'!$G15</f>
        <v>15</v>
      </c>
      <c r="R38" s="48"/>
      <c r="AL38" s="62"/>
    </row>
    <row r="39" spans="1:38" ht="12" customHeight="1">
      <c r="A39" s="31"/>
      <c r="B39" s="26">
        <f>SUM($G39:$H39)</f>
        <v>10</v>
      </c>
      <c r="C39" s="32"/>
      <c r="D39" s="33"/>
      <c r="E39" s="33"/>
      <c r="F39" s="34"/>
      <c r="G39" s="30">
        <f>'[1]1_8'!$F23</f>
        <v>10</v>
      </c>
      <c r="H39" s="30">
        <f>'[1]1_8'!$G23</f>
        <v>0</v>
      </c>
      <c r="K39" s="48"/>
      <c r="R39" s="48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62"/>
    </row>
    <row r="40" spans="1:38" ht="9" customHeight="1">
      <c r="A40" s="85"/>
      <c r="B40" s="86"/>
      <c r="C40" s="87"/>
      <c r="D40" s="87"/>
      <c r="E40" s="87"/>
      <c r="F40" s="87"/>
      <c r="G40" s="79"/>
      <c r="H40" s="79"/>
      <c r="I40" s="88"/>
      <c r="J40" s="88"/>
      <c r="K40" s="89"/>
      <c r="L40" s="62"/>
      <c r="M40" s="63"/>
      <c r="N40" s="69"/>
      <c r="O40" s="69"/>
      <c r="P40" s="62"/>
      <c r="Q40" s="62"/>
      <c r="R40" s="89"/>
      <c r="S40" s="62"/>
      <c r="T40" s="63"/>
      <c r="U40" s="69"/>
      <c r="V40" s="69"/>
      <c r="W40" s="62"/>
      <c r="X40" s="62"/>
      <c r="Y40" s="62"/>
      <c r="Z40" s="62"/>
      <c r="AA40" s="6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62"/>
    </row>
    <row r="41" spans="1:38" ht="9" customHeight="1">
      <c r="A41" s="90"/>
      <c r="B41" s="86"/>
      <c r="C41" s="91"/>
      <c r="D41" s="91"/>
      <c r="E41" s="91"/>
      <c r="F41" s="91"/>
      <c r="G41" s="79"/>
      <c r="H41" s="79"/>
      <c r="I41" s="88"/>
      <c r="J41" s="88"/>
      <c r="K41" s="92"/>
      <c r="L41" s="86"/>
      <c r="M41" s="92"/>
      <c r="N41" s="69"/>
      <c r="O41" s="69"/>
      <c r="P41" s="62"/>
      <c r="Q41" s="62"/>
      <c r="R41" s="89"/>
      <c r="S41" s="62"/>
      <c r="T41" s="63"/>
      <c r="U41" s="69"/>
      <c r="V41" s="69"/>
      <c r="W41" s="62"/>
      <c r="X41" s="62"/>
      <c r="Y41" s="62"/>
      <c r="Z41" s="62"/>
      <c r="AA41" s="63"/>
      <c r="AB41" s="69"/>
      <c r="AC41" s="69"/>
      <c r="AD41" s="62"/>
      <c r="AE41" s="62"/>
      <c r="AF41" s="62"/>
      <c r="AG41" s="62"/>
      <c r="AH41" s="63"/>
      <c r="AI41" s="63"/>
      <c r="AJ41" s="63"/>
      <c r="AK41" s="63"/>
      <c r="AL41" s="62"/>
    </row>
    <row r="42" spans="1:38" ht="10.5" customHeight="1">
      <c r="A42" s="90"/>
      <c r="B42" s="86"/>
      <c r="D42" s="93" t="s">
        <v>7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62"/>
      <c r="AA42" s="96" t="s">
        <v>8</v>
      </c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38" ht="10.5" customHeight="1">
      <c r="A43" s="90"/>
      <c r="B43" s="86"/>
      <c r="C43" s="91"/>
      <c r="D43" s="91"/>
      <c r="E43" s="91"/>
      <c r="F43" s="91"/>
      <c r="G43" s="79"/>
      <c r="H43" s="79"/>
      <c r="I43" s="88"/>
      <c r="J43" s="88"/>
      <c r="K43" s="89"/>
      <c r="L43" s="62"/>
      <c r="M43" s="63"/>
      <c r="N43" s="69"/>
      <c r="O43" s="69"/>
      <c r="P43" s="62"/>
      <c r="Q43" s="62"/>
      <c r="R43" s="92"/>
      <c r="S43" s="86"/>
      <c r="T43" s="92"/>
      <c r="U43" s="69"/>
      <c r="V43" s="69"/>
      <c r="W43" s="62"/>
      <c r="X43" s="62"/>
      <c r="Y43" s="62"/>
      <c r="Z43" s="62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ht="10.5" customHeight="1">
      <c r="A44" s="90"/>
      <c r="B44" s="86"/>
      <c r="C44" s="91"/>
      <c r="D44" s="91"/>
      <c r="E44" s="91"/>
      <c r="F44" s="97" t="s">
        <v>9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79"/>
      <c r="V44" s="79"/>
      <c r="W44" s="62"/>
      <c r="X44" s="62"/>
      <c r="Y44" s="62"/>
      <c r="Z44" s="62"/>
      <c r="AA44" s="63"/>
      <c r="AB44" s="69"/>
      <c r="AC44" s="69"/>
      <c r="AD44" s="62"/>
      <c r="AE44" s="62"/>
      <c r="AF44" s="62"/>
      <c r="AG44" s="62"/>
      <c r="AH44" s="63"/>
      <c r="AI44" s="63"/>
      <c r="AJ44" s="63"/>
      <c r="AK44" s="63"/>
      <c r="AL44" s="62"/>
    </row>
    <row r="45" spans="1:38" ht="10.5" customHeight="1">
      <c r="A45" s="90"/>
      <c r="B45" s="86"/>
      <c r="C45" s="91"/>
      <c r="D45" s="91"/>
      <c r="E45" s="91"/>
      <c r="F45" s="91"/>
      <c r="G45" s="79"/>
      <c r="H45" s="79"/>
      <c r="I45" s="88"/>
      <c r="J45" s="88"/>
      <c r="K45" s="92"/>
      <c r="L45" s="86"/>
      <c r="M45" s="92"/>
      <c r="N45" s="69"/>
      <c r="O45" s="69"/>
      <c r="P45" s="62"/>
      <c r="Q45" s="62"/>
      <c r="R45" s="89"/>
      <c r="S45" s="62"/>
      <c r="T45" s="63"/>
      <c r="U45" s="69"/>
      <c r="V45" s="69"/>
      <c r="W45" s="62"/>
      <c r="X45" s="62"/>
      <c r="Y45" s="62"/>
      <c r="Z45" s="62"/>
      <c r="AA45" s="100">
        <v>1</v>
      </c>
      <c r="AB45" s="101">
        <f>Y23</f>
        <v>7</v>
      </c>
      <c r="AC45" s="102" t="str">
        <f aca="true" t="shared" si="0" ref="AC45:AC60">VLOOKUP(AB45,all,8)</f>
        <v>РУМ</v>
      </c>
      <c r="AD45" s="102"/>
      <c r="AE45" s="102"/>
      <c r="AF45" s="103" t="str">
        <f aca="true" t="shared" si="1" ref="AF45:AF60">CONCATENATE(VLOOKUP(AB45,all,2)," ",VLOOKUP(AB45,all,3))</f>
        <v>Ковакс Разван</v>
      </c>
      <c r="AG45" s="103"/>
      <c r="AH45" s="103"/>
      <c r="AI45" s="103"/>
      <c r="AJ45" s="103"/>
      <c r="AK45" s="103"/>
      <c r="AL45" s="104"/>
    </row>
    <row r="46" spans="1:38" ht="10.5" customHeight="1">
      <c r="A46" s="90"/>
      <c r="B46" s="86"/>
      <c r="C46" s="91"/>
      <c r="D46" s="105">
        <f>'[1]втішні_зустріч2'!$B$8</f>
        <v>8</v>
      </c>
      <c r="E46" s="37">
        <f>'[1]втішні_зустріч2'!K8</f>
        <v>0</v>
      </c>
      <c r="F46" s="105" t="str">
        <f>IF(D46&lt;&gt;" ",VLOOKUP(D46,all,8)," ")</f>
        <v>БРД</v>
      </c>
      <c r="G46" s="37" t="s">
        <v>5</v>
      </c>
      <c r="H46" s="37" t="s">
        <v>6</v>
      </c>
      <c r="I46" s="13"/>
      <c r="J46" s="13"/>
      <c r="K46" s="13"/>
      <c r="L46" s="13"/>
      <c r="M46" s="13"/>
      <c r="P46" s="13"/>
      <c r="Q46" s="62"/>
      <c r="R46" s="89"/>
      <c r="S46" s="62"/>
      <c r="T46" s="63"/>
      <c r="U46" s="69"/>
      <c r="V46" s="69"/>
      <c r="W46" s="62"/>
      <c r="X46" s="62"/>
      <c r="Y46" s="62"/>
      <c r="Z46" s="62"/>
      <c r="AA46" s="100">
        <f>AA45+1</f>
        <v>2</v>
      </c>
      <c r="AB46" s="101">
        <f>IF(Z15&lt;Z31,Y15,Y31)</f>
        <v>10</v>
      </c>
      <c r="AC46" s="102" t="str">
        <f t="shared" si="0"/>
        <v>ДАГ</v>
      </c>
      <c r="AD46" s="102"/>
      <c r="AE46" s="102"/>
      <c r="AF46" s="103" t="str">
        <f t="shared" si="1"/>
        <v>Хункеров Саід</v>
      </c>
      <c r="AG46" s="103"/>
      <c r="AH46" s="103"/>
      <c r="AI46" s="103"/>
      <c r="AJ46" s="103"/>
      <c r="AK46" s="103"/>
      <c r="AL46" s="104"/>
    </row>
    <row r="47" spans="1:38" ht="10.5" customHeight="1" thickBot="1">
      <c r="A47" s="90"/>
      <c r="B47" s="86"/>
      <c r="C47" s="91"/>
      <c r="D47" s="106"/>
      <c r="E47" s="107">
        <f>SUM(G47:H47)</f>
        <v>0</v>
      </c>
      <c r="F47" s="106"/>
      <c r="G47" s="107">
        <f>'[1]втішні_зустріч2'!$F$8</f>
        <v>0</v>
      </c>
      <c r="H47" s="107">
        <f>'[1]втішні_зустріч2'!$G$8</f>
        <v>0</v>
      </c>
      <c r="I47" s="108"/>
      <c r="J47" s="13"/>
      <c r="K47" s="105">
        <f>'[1]за 3м'!$B$8</f>
        <v>6</v>
      </c>
      <c r="L47" s="37">
        <f>'[1]за 3м'!K8</f>
        <v>1</v>
      </c>
      <c r="M47" s="105" t="str">
        <f>IF(K47&lt;&gt;" ",VLOOKUP(K47,all,8)," ")</f>
        <v>БХМ</v>
      </c>
      <c r="N47" s="37" t="s">
        <v>5</v>
      </c>
      <c r="O47" s="37" t="s">
        <v>6</v>
      </c>
      <c r="P47" s="13"/>
      <c r="Q47" s="62"/>
      <c r="R47" s="89"/>
      <c r="S47" s="62"/>
      <c r="T47" s="63"/>
      <c r="U47" s="69"/>
      <c r="V47" s="69"/>
      <c r="W47" s="62"/>
      <c r="X47" s="62"/>
      <c r="Y47" s="92"/>
      <c r="Z47" s="86"/>
      <c r="AA47" s="100">
        <f>AA46+1</f>
        <v>3</v>
      </c>
      <c r="AB47" s="101">
        <f>R48</f>
        <v>4</v>
      </c>
      <c r="AC47" s="102" t="str">
        <f t="shared" si="0"/>
        <v>ХРК</v>
      </c>
      <c r="AD47" s="102"/>
      <c r="AE47" s="102"/>
      <c r="AF47" s="103" t="str">
        <f t="shared" si="1"/>
        <v>Керимов Каміль</v>
      </c>
      <c r="AG47" s="103"/>
      <c r="AH47" s="103"/>
      <c r="AI47" s="103"/>
      <c r="AJ47" s="103"/>
      <c r="AK47" s="103"/>
      <c r="AL47" s="104"/>
    </row>
    <row r="48" spans="1:38" ht="10.5" customHeight="1" thickBot="1" thickTop="1">
      <c r="A48" s="90"/>
      <c r="B48" s="86"/>
      <c r="C48" s="91"/>
      <c r="D48" s="109">
        <f>'[1]втішні_зустріч2'!$B$9</f>
        <v>6</v>
      </c>
      <c r="E48" s="110">
        <f>'[1]втішні_зустріч2'!K9</f>
        <v>4</v>
      </c>
      <c r="F48" s="109" t="str">
        <f>IF(D48&lt;&gt;" ",VLOOKUP(D48,all,8)," ")</f>
        <v>БХМ</v>
      </c>
      <c r="G48" s="110" t="s">
        <v>5</v>
      </c>
      <c r="H48" s="110" t="s">
        <v>6</v>
      </c>
      <c r="I48" s="110"/>
      <c r="J48" s="108"/>
      <c r="K48" s="106"/>
      <c r="L48" s="107">
        <f>SUM(N48:O48)</f>
        <v>4</v>
      </c>
      <c r="M48" s="106"/>
      <c r="N48" s="107">
        <f>'[1]за 3м'!$F$8</f>
        <v>0</v>
      </c>
      <c r="O48" s="107">
        <f>'[1]за 3м'!$G$8</f>
        <v>4</v>
      </c>
      <c r="P48" s="108"/>
      <c r="Q48" s="62"/>
      <c r="R48" s="111">
        <f>IF(L47&gt;L49,K47,K49)</f>
        <v>4</v>
      </c>
      <c r="S48" s="112" t="str">
        <f>CONCATENATE(VLOOKUP(R48,all,2)," ",VLOOKUP(R48,all,3)," (",VLOOKUP(R48,all,12),")")</f>
        <v>Керимов Каміль (Д-УФК1,ХРК)</v>
      </c>
      <c r="T48" s="113"/>
      <c r="U48" s="113"/>
      <c r="V48" s="113"/>
      <c r="W48" s="113"/>
      <c r="X48" s="113"/>
      <c r="Y48" s="114"/>
      <c r="Z48" s="86"/>
      <c r="AA48" s="100">
        <v>3</v>
      </c>
      <c r="AB48" s="101">
        <f>R57</f>
        <v>9</v>
      </c>
      <c r="AC48" s="102" t="str">
        <f t="shared" si="0"/>
        <v>БЛР</v>
      </c>
      <c r="AD48" s="102"/>
      <c r="AE48" s="102"/>
      <c r="AF48" s="103" t="str">
        <f t="shared" si="1"/>
        <v>Шамело Дмитрій</v>
      </c>
      <c r="AG48" s="103"/>
      <c r="AH48" s="103"/>
      <c r="AI48" s="103"/>
      <c r="AJ48" s="103"/>
      <c r="AK48" s="103"/>
      <c r="AL48" s="104"/>
    </row>
    <row r="49" spans="1:38" ht="10.5" customHeight="1" thickTop="1">
      <c r="A49" s="90"/>
      <c r="B49" s="86"/>
      <c r="C49" s="91"/>
      <c r="D49" s="115"/>
      <c r="E49" s="37">
        <f>SUM(G49:H49)</f>
        <v>11</v>
      </c>
      <c r="F49" s="115"/>
      <c r="G49" s="37">
        <f>'[1]втішні_зустріч2'!$F$9</f>
        <v>11</v>
      </c>
      <c r="H49" s="37">
        <f>'[1]втішні_зустріч2'!$G$9</f>
        <v>0</v>
      </c>
      <c r="I49" s="13"/>
      <c r="J49" s="13"/>
      <c r="K49" s="109">
        <f>'[1]за 3м'!$B$9</f>
        <v>4</v>
      </c>
      <c r="L49" s="110">
        <f>'[1]за 3м'!K9</f>
        <v>3</v>
      </c>
      <c r="M49" s="109" t="str">
        <f>IF(K49&lt;&gt;" ",VLOOKUP(K49,all,8)," ")</f>
        <v>ХРК</v>
      </c>
      <c r="N49" s="37" t="s">
        <v>5</v>
      </c>
      <c r="O49" s="110" t="s">
        <v>6</v>
      </c>
      <c r="P49" s="110"/>
      <c r="Q49" s="56"/>
      <c r="R49" s="116"/>
      <c r="S49" s="117"/>
      <c r="T49" s="118"/>
      <c r="U49" s="118"/>
      <c r="V49" s="118"/>
      <c r="W49" s="118"/>
      <c r="X49" s="118"/>
      <c r="Y49" s="119"/>
      <c r="Z49" s="62"/>
      <c r="AA49" s="100">
        <v>5</v>
      </c>
      <c r="AB49" s="101">
        <f>IF(L47&gt;L49,K49,K47)</f>
        <v>6</v>
      </c>
      <c r="AC49" s="102" t="str">
        <f t="shared" si="0"/>
        <v>БХМ</v>
      </c>
      <c r="AD49" s="102"/>
      <c r="AE49" s="102"/>
      <c r="AF49" s="103" t="str">
        <f t="shared" si="1"/>
        <v>Гончаров Микита</v>
      </c>
      <c r="AG49" s="103"/>
      <c r="AH49" s="103"/>
      <c r="AI49" s="103"/>
      <c r="AJ49" s="103"/>
      <c r="AK49" s="103"/>
      <c r="AL49" s="104"/>
    </row>
    <row r="50" spans="1:38" ht="10.5" customHeight="1">
      <c r="A50" s="90"/>
      <c r="B50" s="86"/>
      <c r="C50" s="91"/>
      <c r="D50" s="13"/>
      <c r="E50" s="13"/>
      <c r="F50" s="13"/>
      <c r="G50" s="13"/>
      <c r="H50" s="13"/>
      <c r="I50" s="13"/>
      <c r="J50" s="13"/>
      <c r="K50" s="115"/>
      <c r="L50" s="37">
        <f>SUM(N50:O50)</f>
        <v>6</v>
      </c>
      <c r="M50" s="115"/>
      <c r="N50" s="37">
        <f>'[1]за 3м'!$F$8</f>
        <v>0</v>
      </c>
      <c r="O50" s="37">
        <f>'[1]за 3м'!$G$9</f>
        <v>6</v>
      </c>
      <c r="P50" s="13"/>
      <c r="Q50" s="62"/>
      <c r="R50" s="89"/>
      <c r="S50" s="62"/>
      <c r="T50" s="63"/>
      <c r="U50" s="69"/>
      <c r="V50" s="69"/>
      <c r="W50" s="62"/>
      <c r="X50" s="62"/>
      <c r="Y50" s="62"/>
      <c r="Z50" s="62"/>
      <c r="AA50" s="100">
        <v>5</v>
      </c>
      <c r="AB50" s="101">
        <f>IF(L56&gt;L58,K58,K56)</f>
        <v>16</v>
      </c>
      <c r="AC50" s="102" t="str">
        <f t="shared" si="0"/>
        <v>БРВ</v>
      </c>
      <c r="AD50" s="102"/>
      <c r="AE50" s="102"/>
      <c r="AF50" s="103" t="str">
        <f t="shared" si="1"/>
        <v>Опанасенко Владлен</v>
      </c>
      <c r="AG50" s="103"/>
      <c r="AH50" s="103"/>
      <c r="AI50" s="103"/>
      <c r="AJ50" s="103"/>
      <c r="AK50" s="103"/>
      <c r="AL50" s="104"/>
    </row>
    <row r="51" spans="1:38" ht="10.5" customHeight="1">
      <c r="A51" s="90"/>
      <c r="B51" s="86"/>
      <c r="C51" s="91"/>
      <c r="D51" s="91"/>
      <c r="E51" s="91"/>
      <c r="F51" s="91"/>
      <c r="G51" s="79"/>
      <c r="H51" s="79"/>
      <c r="I51" s="88"/>
      <c r="J51" s="88"/>
      <c r="K51" s="89"/>
      <c r="L51" s="62"/>
      <c r="M51" s="63"/>
      <c r="N51" s="69"/>
      <c r="O51" s="69"/>
      <c r="P51" s="62"/>
      <c r="Q51" s="62"/>
      <c r="R51" s="92"/>
      <c r="S51" s="86"/>
      <c r="T51" s="92"/>
      <c r="U51" s="69"/>
      <c r="V51" s="69"/>
      <c r="W51" s="62"/>
      <c r="X51" s="62"/>
      <c r="Y51" s="62"/>
      <c r="Z51" s="62"/>
      <c r="AA51" s="120">
        <v>7</v>
      </c>
      <c r="AB51" s="101">
        <f>'[1]данные'!K17</f>
        <v>14</v>
      </c>
      <c r="AC51" s="102" t="str">
        <f t="shared" si="0"/>
        <v>ХРК</v>
      </c>
      <c r="AD51" s="102"/>
      <c r="AE51" s="102"/>
      <c r="AF51" s="103" t="str">
        <f t="shared" si="1"/>
        <v>Абраамян Геворг</v>
      </c>
      <c r="AG51" s="103"/>
      <c r="AH51" s="103"/>
      <c r="AI51" s="103"/>
      <c r="AJ51" s="103"/>
      <c r="AK51" s="103"/>
      <c r="AL51" s="104"/>
    </row>
    <row r="52" spans="1:38" ht="10.5" customHeight="1">
      <c r="A52" s="90"/>
      <c r="B52" s="86"/>
      <c r="C52" s="91"/>
      <c r="D52" s="91"/>
      <c r="E52" s="91"/>
      <c r="F52" s="91"/>
      <c r="G52" s="79"/>
      <c r="H52" s="79"/>
      <c r="I52" s="88"/>
      <c r="J52" s="88"/>
      <c r="K52" s="89"/>
      <c r="L52" s="62"/>
      <c r="M52" s="63"/>
      <c r="N52" s="69"/>
      <c r="O52" s="69"/>
      <c r="P52" s="62"/>
      <c r="Q52" s="62"/>
      <c r="R52" s="92"/>
      <c r="S52" s="86"/>
      <c r="T52" s="92"/>
      <c r="U52" s="79"/>
      <c r="V52" s="79"/>
      <c r="W52" s="62"/>
      <c r="X52" s="62"/>
      <c r="Y52" s="62"/>
      <c r="Z52" s="62"/>
      <c r="AA52" s="120">
        <v>8</v>
      </c>
      <c r="AB52" s="101">
        <f>'[1]данные'!K18</f>
        <v>12</v>
      </c>
      <c r="AC52" s="102" t="str">
        <f t="shared" si="0"/>
        <v>ХРК</v>
      </c>
      <c r="AD52" s="102"/>
      <c r="AE52" s="102"/>
      <c r="AF52" s="103" t="str">
        <f t="shared" si="1"/>
        <v>Руднєв Нікіта</v>
      </c>
      <c r="AG52" s="103"/>
      <c r="AH52" s="103"/>
      <c r="AI52" s="103"/>
      <c r="AJ52" s="103"/>
      <c r="AK52" s="103"/>
      <c r="AL52" s="104"/>
    </row>
    <row r="53" spans="1:38" ht="10.5" customHeight="1">
      <c r="A53" s="90"/>
      <c r="B53" s="86"/>
      <c r="C53" s="91"/>
      <c r="D53" s="91"/>
      <c r="E53" s="91"/>
      <c r="F53" s="97" t="s">
        <v>10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69"/>
      <c r="V53" s="69"/>
      <c r="W53" s="62"/>
      <c r="X53" s="62"/>
      <c r="Y53" s="62"/>
      <c r="Z53" s="62"/>
      <c r="AA53" s="120">
        <v>9</v>
      </c>
      <c r="AB53" s="101">
        <f>'[1]данные'!K19</f>
        <v>2</v>
      </c>
      <c r="AC53" s="102" t="str">
        <f t="shared" si="0"/>
        <v>ЛВС</v>
      </c>
      <c r="AD53" s="102"/>
      <c r="AE53" s="102"/>
      <c r="AF53" s="103" t="str">
        <f t="shared" si="1"/>
        <v>Білійчук Андрій</v>
      </c>
      <c r="AG53" s="103"/>
      <c r="AH53" s="103"/>
      <c r="AI53" s="103"/>
      <c r="AJ53" s="103"/>
      <c r="AK53" s="103"/>
      <c r="AL53" s="104"/>
    </row>
    <row r="54" spans="1:38" ht="10.5" customHeight="1">
      <c r="A54" s="90"/>
      <c r="B54" s="86"/>
      <c r="C54" s="91"/>
      <c r="D54" s="91"/>
      <c r="E54" s="91"/>
      <c r="F54" s="91"/>
      <c r="G54" s="79"/>
      <c r="H54" s="79"/>
      <c r="I54" s="88"/>
      <c r="J54" s="88"/>
      <c r="K54" s="121"/>
      <c r="L54" s="86"/>
      <c r="M54" s="92"/>
      <c r="N54" s="79"/>
      <c r="O54" s="79"/>
      <c r="P54" s="62"/>
      <c r="Q54" s="62"/>
      <c r="R54" s="62"/>
      <c r="S54" s="62"/>
      <c r="T54" s="63"/>
      <c r="U54" s="69"/>
      <c r="V54" s="69"/>
      <c r="W54" s="62"/>
      <c r="X54" s="62"/>
      <c r="Y54" s="62"/>
      <c r="Z54" s="62"/>
      <c r="AA54" s="120">
        <v>10</v>
      </c>
      <c r="AB54" s="101">
        <f>'[1]данные'!K20</f>
        <v>3</v>
      </c>
      <c r="AC54" s="102" t="str">
        <f t="shared" si="0"/>
        <v>НІМ</v>
      </c>
      <c r="AD54" s="102"/>
      <c r="AE54" s="102"/>
      <c r="AF54" s="103" t="str">
        <f t="shared" si="1"/>
        <v>Лізен Віктор</v>
      </c>
      <c r="AG54" s="103"/>
      <c r="AH54" s="103"/>
      <c r="AI54" s="103"/>
      <c r="AJ54" s="103"/>
      <c r="AK54" s="103"/>
      <c r="AL54" s="104"/>
    </row>
    <row r="55" spans="1:38" ht="10.5" customHeight="1">
      <c r="A55" s="90"/>
      <c r="B55" s="86"/>
      <c r="C55" s="91"/>
      <c r="D55" s="105">
        <f>'[1]втішні_зустріч2'!$B$10</f>
        <v>9</v>
      </c>
      <c r="E55" s="37">
        <f>'[1]втішні_зустріч2'!K10</f>
        <v>4</v>
      </c>
      <c r="F55" s="105" t="str">
        <f>IF(D55&lt;&gt;" ",VLOOKUP(D55,all,8)," ")</f>
        <v>БЛР</v>
      </c>
      <c r="G55" s="37" t="s">
        <v>5</v>
      </c>
      <c r="H55" s="37" t="s">
        <v>6</v>
      </c>
      <c r="I55" s="13"/>
      <c r="J55" s="13"/>
      <c r="K55" s="13"/>
      <c r="L55" s="13"/>
      <c r="M55" s="13"/>
      <c r="P55" s="13"/>
      <c r="Q55" s="62"/>
      <c r="R55" s="62"/>
      <c r="S55" s="62"/>
      <c r="T55" s="63"/>
      <c r="U55" s="69"/>
      <c r="V55" s="69"/>
      <c r="W55" s="62"/>
      <c r="X55" s="62"/>
      <c r="Y55" s="62"/>
      <c r="Z55" s="62"/>
      <c r="AA55" s="120">
        <v>11</v>
      </c>
      <c r="AB55" s="101">
        <f>'[1]данные'!K21</f>
        <v>11</v>
      </c>
      <c r="AC55" s="102" t="str">
        <f t="shared" si="0"/>
        <v>Київ</v>
      </c>
      <c r="AD55" s="102"/>
      <c r="AE55" s="102"/>
      <c r="AF55" s="103" t="str">
        <f t="shared" si="1"/>
        <v>Абрамов Владислав</v>
      </c>
      <c r="AG55" s="103"/>
      <c r="AH55" s="103"/>
      <c r="AI55" s="103"/>
      <c r="AJ55" s="103"/>
      <c r="AK55" s="103"/>
      <c r="AL55" s="104"/>
    </row>
    <row r="56" spans="1:38" ht="10.5" customHeight="1" thickBot="1">
      <c r="A56" s="90"/>
      <c r="B56" s="86"/>
      <c r="C56" s="91"/>
      <c r="D56" s="106"/>
      <c r="E56" s="107">
        <f>SUM(G56:H56)</f>
        <v>12</v>
      </c>
      <c r="F56" s="106"/>
      <c r="G56" s="107">
        <f>'[1]втішні_зустріч2'!$F$10</f>
        <v>12</v>
      </c>
      <c r="H56" s="107">
        <f>'[1]втішні_зустріч2'!$G$10</f>
        <v>0</v>
      </c>
      <c r="I56" s="108"/>
      <c r="J56" s="13"/>
      <c r="K56" s="105">
        <f>'[1]за 3м'!$B$10</f>
        <v>9</v>
      </c>
      <c r="L56" s="37">
        <f>'[1]за 3м'!K10</f>
        <v>5</v>
      </c>
      <c r="M56" s="105" t="str">
        <f>IF(K56&lt;&gt;" ",VLOOKUP(K56,all,8)," ")</f>
        <v>БЛР</v>
      </c>
      <c r="N56" s="37" t="s">
        <v>5</v>
      </c>
      <c r="O56" s="37" t="s">
        <v>6</v>
      </c>
      <c r="P56" s="13"/>
      <c r="Q56" s="62"/>
      <c r="R56" s="62"/>
      <c r="S56" s="62"/>
      <c r="T56" s="63"/>
      <c r="U56" s="69"/>
      <c r="V56" s="69"/>
      <c r="W56" s="62"/>
      <c r="X56" s="62"/>
      <c r="Y56" s="62"/>
      <c r="Z56" s="62"/>
      <c r="AA56" s="120">
        <v>12</v>
      </c>
      <c r="AB56" s="101">
        <f>'[1]данные'!K22</f>
        <v>1</v>
      </c>
      <c r="AC56" s="102" t="str">
        <f t="shared" si="0"/>
        <v>ХРК</v>
      </c>
      <c r="AD56" s="102"/>
      <c r="AE56" s="102"/>
      <c r="AF56" s="103" t="str">
        <f t="shared" si="1"/>
        <v>Яковлєв Сергій</v>
      </c>
      <c r="AG56" s="103"/>
      <c r="AH56" s="103"/>
      <c r="AI56" s="103"/>
      <c r="AJ56" s="103"/>
      <c r="AK56" s="103"/>
      <c r="AL56" s="104"/>
    </row>
    <row r="57" spans="1:38" ht="10.5" customHeight="1" thickBot="1" thickTop="1">
      <c r="A57" s="90"/>
      <c r="B57" s="86"/>
      <c r="C57" s="91"/>
      <c r="D57" s="109">
        <f>'[1]втішні_зустріч2'!$B$11</f>
        <v>12</v>
      </c>
      <c r="E57" s="110">
        <f>'[1]втішні_зустріч2'!K11</f>
        <v>0</v>
      </c>
      <c r="F57" s="109" t="str">
        <f>IF(D57&lt;&gt;" ",VLOOKUP(D57,all,8)," ")</f>
        <v>ХРК</v>
      </c>
      <c r="G57" s="110" t="s">
        <v>5</v>
      </c>
      <c r="H57" s="110" t="s">
        <v>6</v>
      </c>
      <c r="I57" s="110"/>
      <c r="J57" s="108"/>
      <c r="K57" s="106"/>
      <c r="L57" s="107">
        <f>SUM(N57:O57)</f>
        <v>8</v>
      </c>
      <c r="M57" s="106"/>
      <c r="N57" s="107">
        <f>'[1]за 3м'!$F$10</f>
        <v>8</v>
      </c>
      <c r="O57" s="107">
        <f>'[1]за 3м'!$G$10</f>
        <v>0</v>
      </c>
      <c r="P57" s="108"/>
      <c r="Q57" s="62"/>
      <c r="R57" s="111">
        <f>IF(L56&gt;L58,K56,K58)</f>
        <v>9</v>
      </c>
      <c r="S57" s="112" t="str">
        <f>CONCATENATE(VLOOKUP(R57,all,2)," ",VLOOKUP(R57,all,3)," (",VLOOKUP(R57,all,12),")")</f>
        <v>Шамело Дмитрій ( ,БЛР)</v>
      </c>
      <c r="T57" s="113"/>
      <c r="U57" s="113"/>
      <c r="V57" s="113"/>
      <c r="W57" s="113"/>
      <c r="X57" s="113"/>
      <c r="Y57" s="114"/>
      <c r="Z57" s="62"/>
      <c r="AA57" s="120">
        <v>12</v>
      </c>
      <c r="AB57" s="101">
        <f>'[1]данные'!K23</f>
        <v>8</v>
      </c>
      <c r="AC57" s="102" t="str">
        <f t="shared" si="0"/>
        <v>БРД</v>
      </c>
      <c r="AD57" s="102"/>
      <c r="AE57" s="102"/>
      <c r="AF57" s="103" t="str">
        <f t="shared" si="1"/>
        <v>Пан Єгор</v>
      </c>
      <c r="AG57" s="103"/>
      <c r="AH57" s="103"/>
      <c r="AI57" s="103"/>
      <c r="AJ57" s="103"/>
      <c r="AK57" s="103"/>
      <c r="AL57" s="104"/>
    </row>
    <row r="58" spans="1:38" ht="10.5" customHeight="1" thickTop="1">
      <c r="A58" s="90"/>
      <c r="B58" s="86"/>
      <c r="C58" s="91"/>
      <c r="D58" s="115"/>
      <c r="E58" s="37">
        <f>SUM(G58:H58)</f>
        <v>0</v>
      </c>
      <c r="F58" s="115"/>
      <c r="G58" s="37">
        <f>'[1]втішні_зустріч2'!$F$11</f>
        <v>0</v>
      </c>
      <c r="H58" s="37">
        <f>'[1]втішні_зустріч1'!$G$11</f>
        <v>0</v>
      </c>
      <c r="I58" s="13"/>
      <c r="J58" s="13"/>
      <c r="K58" s="109">
        <f>'[1]за 3м'!$B$11</f>
        <v>16</v>
      </c>
      <c r="L58" s="110">
        <f>'[1]за 3м'!K11</f>
        <v>0</v>
      </c>
      <c r="M58" s="109" t="str">
        <f>IF(K58&lt;&gt;" ",VLOOKUP(K58,all,8)," ")</f>
        <v>БРВ</v>
      </c>
      <c r="N58" s="110" t="s">
        <v>5</v>
      </c>
      <c r="O58" s="110" t="s">
        <v>6</v>
      </c>
      <c r="P58" s="110"/>
      <c r="Q58" s="56"/>
      <c r="R58" s="116"/>
      <c r="S58" s="117"/>
      <c r="T58" s="118"/>
      <c r="U58" s="118"/>
      <c r="V58" s="118"/>
      <c r="W58" s="118"/>
      <c r="X58" s="118"/>
      <c r="Y58" s="119"/>
      <c r="Z58" s="62"/>
      <c r="AA58" s="120">
        <v>12</v>
      </c>
      <c r="AB58" s="101">
        <f>'[1]данные'!K24</f>
        <v>13</v>
      </c>
      <c r="AC58" s="102" t="str">
        <f t="shared" si="0"/>
        <v>ПЛТ</v>
      </c>
      <c r="AD58" s="102"/>
      <c r="AE58" s="102"/>
      <c r="AF58" s="103" t="str">
        <f t="shared" si="1"/>
        <v>Матушевський Євген</v>
      </c>
      <c r="AG58" s="103"/>
      <c r="AH58" s="103"/>
      <c r="AI58" s="103"/>
      <c r="AJ58" s="103"/>
      <c r="AK58" s="103"/>
      <c r="AL58" s="104"/>
    </row>
    <row r="59" spans="1:38" ht="10.5" customHeight="1">
      <c r="A59" s="90"/>
      <c r="B59" s="86"/>
      <c r="C59" s="91"/>
      <c r="D59" s="13"/>
      <c r="E59" s="13"/>
      <c r="F59" s="13"/>
      <c r="G59" s="13"/>
      <c r="H59" s="13"/>
      <c r="I59" s="13"/>
      <c r="J59" s="13"/>
      <c r="K59" s="115"/>
      <c r="L59" s="37">
        <f>SUM(N59:O59)</f>
        <v>0</v>
      </c>
      <c r="M59" s="115"/>
      <c r="N59" s="37">
        <f>'[1]за 3м'!$F$11</f>
        <v>0</v>
      </c>
      <c r="O59" s="37">
        <f>'[1]за 3м'!$G$11</f>
        <v>0</v>
      </c>
      <c r="P59" s="13"/>
      <c r="Q59" s="62"/>
      <c r="R59" s="92"/>
      <c r="S59" s="86"/>
      <c r="T59" s="92"/>
      <c r="U59" s="69"/>
      <c r="V59" s="69"/>
      <c r="W59" s="62"/>
      <c r="X59" s="62"/>
      <c r="Y59" s="62"/>
      <c r="Z59" s="62"/>
      <c r="AA59" s="120">
        <v>12</v>
      </c>
      <c r="AB59" s="101">
        <f>'[1]данные'!K25</f>
        <v>15</v>
      </c>
      <c r="AC59" s="102" t="str">
        <f t="shared" si="0"/>
        <v>ХРК</v>
      </c>
      <c r="AD59" s="102"/>
      <c r="AE59" s="102"/>
      <c r="AF59" s="103" t="str">
        <f t="shared" si="1"/>
        <v>Грінік Руслан</v>
      </c>
      <c r="AG59" s="103"/>
      <c r="AH59" s="103"/>
      <c r="AI59" s="103"/>
      <c r="AJ59" s="103"/>
      <c r="AK59" s="103"/>
      <c r="AL59" s="104"/>
    </row>
    <row r="60" spans="1:38" ht="10.5" customHeight="1">
      <c r="A60" s="90"/>
      <c r="B60" s="86"/>
      <c r="C60" s="91"/>
      <c r="D60" s="91"/>
      <c r="E60" s="91"/>
      <c r="F60" s="91"/>
      <c r="G60" s="79"/>
      <c r="H60" s="79"/>
      <c r="I60" s="88"/>
      <c r="J60" s="88"/>
      <c r="K60" s="89"/>
      <c r="L60" s="62"/>
      <c r="M60" s="63"/>
      <c r="N60" s="69"/>
      <c r="O60" s="69"/>
      <c r="P60" s="62"/>
      <c r="Q60" s="62"/>
      <c r="R60" s="92"/>
      <c r="S60" s="86"/>
      <c r="T60" s="92"/>
      <c r="U60" s="79"/>
      <c r="V60" s="79"/>
      <c r="W60" s="62"/>
      <c r="X60" s="62"/>
      <c r="Y60" s="62"/>
      <c r="Z60" s="62"/>
      <c r="AA60" s="120">
        <v>16</v>
      </c>
      <c r="AB60" s="101">
        <f>'[1]данные'!K26</f>
        <v>5</v>
      </c>
      <c r="AC60" s="102" t="str">
        <f t="shared" si="0"/>
        <v>БХМ</v>
      </c>
      <c r="AD60" s="102"/>
      <c r="AE60" s="102"/>
      <c r="AF60" s="103" t="str">
        <f t="shared" si="1"/>
        <v>Кізюк Максим</v>
      </c>
      <c r="AG60" s="103"/>
      <c r="AH60" s="103"/>
      <c r="AI60" s="103"/>
      <c r="AJ60" s="103"/>
      <c r="AK60" s="103"/>
      <c r="AL60" s="104"/>
    </row>
    <row r="61" spans="1:38" ht="9" customHeight="1">
      <c r="A61" s="90"/>
      <c r="B61" s="86"/>
      <c r="C61" s="91"/>
      <c r="D61" s="91"/>
      <c r="E61" s="91"/>
      <c r="F61" s="91"/>
      <c r="G61" s="79"/>
      <c r="H61" s="79"/>
      <c r="I61" s="88"/>
      <c r="J61" s="88"/>
      <c r="K61" s="121"/>
      <c r="L61" s="86"/>
      <c r="M61" s="92"/>
      <c r="N61" s="69"/>
      <c r="O61" s="69"/>
      <c r="P61" s="62"/>
      <c r="Q61" s="62"/>
      <c r="R61" s="89"/>
      <c r="S61" s="62"/>
      <c r="T61" s="63"/>
      <c r="U61" s="69"/>
      <c r="V61" s="69"/>
      <c r="W61" s="62"/>
      <c r="X61" s="62"/>
      <c r="Y61" s="62"/>
      <c r="Z61" s="62"/>
      <c r="AA61" s="63"/>
      <c r="AB61" s="69"/>
      <c r="AC61" s="69"/>
      <c r="AD61" s="62"/>
      <c r="AE61" s="62"/>
      <c r="AF61" s="62"/>
      <c r="AG61" s="62"/>
      <c r="AH61" s="63"/>
      <c r="AI61" s="63"/>
      <c r="AJ61" s="63"/>
      <c r="AK61" s="63"/>
      <c r="AL61" s="62"/>
    </row>
    <row r="62" spans="1:38" ht="9" customHeight="1">
      <c r="A62" s="90"/>
      <c r="B62" s="86"/>
      <c r="C62" s="91"/>
      <c r="D62" s="91"/>
      <c r="E62" s="91"/>
      <c r="F62" s="91"/>
      <c r="G62" s="79"/>
      <c r="H62" s="79"/>
      <c r="I62" s="88"/>
      <c r="J62" s="88"/>
      <c r="K62" s="121"/>
      <c r="L62" s="86"/>
      <c r="M62" s="92"/>
      <c r="N62" s="79"/>
      <c r="O62" s="79"/>
      <c r="P62" s="62"/>
      <c r="Q62" s="62"/>
      <c r="R62" s="89"/>
      <c r="S62" s="62"/>
      <c r="T62" s="63"/>
      <c r="U62" s="69"/>
      <c r="V62" s="69"/>
      <c r="W62" s="62"/>
      <c r="X62" s="62"/>
      <c r="Y62" s="62"/>
      <c r="Z62" s="62"/>
      <c r="AA62" s="63"/>
      <c r="AB62" s="69"/>
      <c r="AC62" s="69"/>
      <c r="AD62" s="62"/>
      <c r="AE62" s="62"/>
      <c r="AF62" s="62"/>
      <c r="AG62" s="62"/>
      <c r="AH62" s="63"/>
      <c r="AI62" s="63"/>
      <c r="AJ62" s="63"/>
      <c r="AK62" s="63"/>
      <c r="AL62" s="62"/>
    </row>
    <row r="63" spans="1:38" ht="9" customHeight="1">
      <c r="A63" s="90"/>
      <c r="B63" s="86"/>
      <c r="C63" s="91"/>
      <c r="D63" s="91"/>
      <c r="E63" s="91"/>
      <c r="F63" s="91"/>
      <c r="G63" s="79"/>
      <c r="H63" s="79"/>
      <c r="I63" s="88"/>
      <c r="J63" s="88"/>
      <c r="K63" s="89"/>
      <c r="L63" s="62"/>
      <c r="M63" s="63"/>
      <c r="N63" s="69"/>
      <c r="O63" s="69"/>
      <c r="P63" s="62"/>
      <c r="Q63" s="62"/>
      <c r="R63" s="89"/>
      <c r="S63" s="62"/>
      <c r="T63" s="63"/>
      <c r="U63" s="69"/>
      <c r="V63" s="69"/>
      <c r="W63" s="62"/>
      <c r="X63" s="62"/>
      <c r="Y63" s="92"/>
      <c r="Z63" s="86"/>
      <c r="AA63" s="92"/>
      <c r="AB63" s="69"/>
      <c r="AC63" s="69"/>
      <c r="AD63" s="62"/>
      <c r="AE63" s="62"/>
      <c r="AF63" s="62"/>
      <c r="AG63" s="62"/>
      <c r="AH63" s="63"/>
      <c r="AI63" s="63"/>
      <c r="AJ63" s="63"/>
      <c r="AK63" s="63"/>
      <c r="AL63" s="62"/>
    </row>
    <row r="64" spans="1:38" s="123" customFormat="1" ht="12.75" customHeight="1">
      <c r="A64" s="122" t="str">
        <f>CONCATENATE("Головний суддя________________",'[2]Лист3'!$B$6,"                                             Головний секретар__________________",'[2]Лист3'!$B$7)</f>
        <v>Головний суддя________________Грдзелідзе С.Р.                                             Головний секретар__________________Клімчук Г.О.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</row>
    <row r="65" spans="1:39" ht="9" customHeight="1">
      <c r="A65" s="90"/>
      <c r="B65" s="86"/>
      <c r="C65" s="91"/>
      <c r="D65" s="91"/>
      <c r="E65" s="91"/>
      <c r="F65" s="91"/>
      <c r="G65" s="79"/>
      <c r="H65" s="79"/>
      <c r="I65" s="88"/>
      <c r="J65" s="88"/>
      <c r="K65" s="121"/>
      <c r="L65" s="86"/>
      <c r="M65" s="92"/>
      <c r="N65" s="69"/>
      <c r="O65" s="69"/>
      <c r="P65" s="62"/>
      <c r="Q65" s="62"/>
      <c r="R65" s="89"/>
      <c r="S65" s="62"/>
      <c r="T65" s="63"/>
      <c r="U65" s="69"/>
      <c r="V65" s="69"/>
      <c r="W65" s="62"/>
      <c r="X65" s="62"/>
      <c r="Y65" s="62"/>
      <c r="Z65" s="62"/>
      <c r="AA65" s="63"/>
      <c r="AB65" s="69"/>
      <c r="AC65" s="69"/>
      <c r="AD65" s="62"/>
      <c r="AE65" s="62"/>
      <c r="AF65" s="62"/>
      <c r="AG65" s="62"/>
      <c r="AH65" s="63"/>
      <c r="AI65" s="63"/>
      <c r="AJ65" s="63"/>
      <c r="AK65" s="63"/>
      <c r="AL65" s="62"/>
      <c r="AM65" s="62"/>
    </row>
    <row r="66" spans="1:39" ht="9" customHeight="1">
      <c r="A66" s="90"/>
      <c r="B66" s="86"/>
      <c r="C66" s="91"/>
      <c r="D66" s="91"/>
      <c r="E66" s="91"/>
      <c r="F66" s="91"/>
      <c r="G66" s="79"/>
      <c r="H66" s="79"/>
      <c r="I66" s="88"/>
      <c r="J66" s="88"/>
      <c r="K66" s="121"/>
      <c r="L66" s="86"/>
      <c r="M66" s="92"/>
      <c r="N66" s="79"/>
      <c r="O66" s="79"/>
      <c r="P66" s="62"/>
      <c r="Q66" s="62"/>
      <c r="R66" s="89"/>
      <c r="S66" s="62"/>
      <c r="T66" s="63"/>
      <c r="U66" s="69"/>
      <c r="V66" s="69"/>
      <c r="W66" s="62"/>
      <c r="X66" s="62"/>
      <c r="Y66" s="62"/>
      <c r="Z66" s="62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  <c r="AL66" s="125"/>
      <c r="AM66" s="62"/>
    </row>
    <row r="67" spans="1:39" ht="9" customHeight="1">
      <c r="A67" s="90"/>
      <c r="B67" s="86"/>
      <c r="C67" s="91"/>
      <c r="D67" s="91"/>
      <c r="E67" s="91"/>
      <c r="F67" s="91"/>
      <c r="G67" s="79"/>
      <c r="H67" s="79"/>
      <c r="I67" s="88"/>
      <c r="J67" s="88"/>
      <c r="K67" s="89"/>
      <c r="L67" s="62"/>
      <c r="M67" s="63"/>
      <c r="N67" s="69"/>
      <c r="O67" s="69"/>
      <c r="P67" s="62"/>
      <c r="Q67" s="62"/>
      <c r="R67" s="92"/>
      <c r="S67" s="86"/>
      <c r="T67" s="92"/>
      <c r="U67" s="69"/>
      <c r="V67" s="69"/>
      <c r="W67" s="62"/>
      <c r="X67" s="62"/>
      <c r="Y67" s="62"/>
      <c r="Z67" s="62"/>
      <c r="AA67" s="63"/>
      <c r="AB67" s="69"/>
      <c r="AC67" s="69"/>
      <c r="AD67" s="62"/>
      <c r="AE67" s="62"/>
      <c r="AF67" s="62"/>
      <c r="AG67" s="62"/>
      <c r="AH67" s="63"/>
      <c r="AI67" s="63"/>
      <c r="AJ67" s="63"/>
      <c r="AK67" s="63"/>
      <c r="AL67" s="62"/>
      <c r="AM67" s="62"/>
    </row>
    <row r="68" spans="1:39" ht="9" customHeight="1">
      <c r="A68" s="90"/>
      <c r="B68" s="86"/>
      <c r="C68" s="91"/>
      <c r="D68" s="91"/>
      <c r="E68" s="91"/>
      <c r="F68" s="91"/>
      <c r="G68" s="79"/>
      <c r="H68" s="79"/>
      <c r="I68" s="88"/>
      <c r="J68" s="88"/>
      <c r="K68" s="89"/>
      <c r="L68" s="62"/>
      <c r="M68" s="63"/>
      <c r="N68" s="69"/>
      <c r="O68" s="69"/>
      <c r="P68" s="62"/>
      <c r="Q68" s="62"/>
      <c r="R68" s="92"/>
      <c r="S68" s="86"/>
      <c r="T68" s="92"/>
      <c r="U68" s="79"/>
      <c r="V68" s="79"/>
      <c r="W68" s="62"/>
      <c r="X68" s="62"/>
      <c r="Y68" s="62"/>
      <c r="Z68" s="62"/>
      <c r="AA68" s="63"/>
      <c r="AB68" s="69"/>
      <c r="AC68" s="69"/>
      <c r="AD68" s="62"/>
      <c r="AE68" s="62"/>
      <c r="AF68" s="62"/>
      <c r="AG68" s="62"/>
      <c r="AH68" s="63"/>
      <c r="AI68" s="63"/>
      <c r="AJ68" s="63"/>
      <c r="AK68" s="63"/>
      <c r="AL68" s="62"/>
      <c r="AM68" s="62"/>
    </row>
    <row r="69" spans="1:39" ht="9" customHeight="1">
      <c r="A69" s="90"/>
      <c r="B69" s="86"/>
      <c r="C69" s="91"/>
      <c r="D69" s="91"/>
      <c r="E69" s="91"/>
      <c r="F69" s="91"/>
      <c r="G69" s="79"/>
      <c r="H69" s="79"/>
      <c r="I69" s="88"/>
      <c r="J69" s="88"/>
      <c r="K69" s="121"/>
      <c r="L69" s="86"/>
      <c r="M69" s="92"/>
      <c r="N69" s="69"/>
      <c r="O69" s="69"/>
      <c r="P69" s="62"/>
      <c r="Q69" s="62"/>
      <c r="R69" s="62"/>
      <c r="S69" s="62"/>
      <c r="T69" s="63"/>
      <c r="U69" s="69"/>
      <c r="V69" s="69"/>
      <c r="W69" s="62"/>
      <c r="X69" s="62"/>
      <c r="Y69" s="62"/>
      <c r="Z69" s="62"/>
      <c r="AA69" s="63"/>
      <c r="AB69" s="69"/>
      <c r="AC69" s="69"/>
      <c r="AD69" s="62"/>
      <c r="AE69" s="62"/>
      <c r="AF69" s="62"/>
      <c r="AG69" s="62"/>
      <c r="AH69" s="63"/>
      <c r="AI69" s="63"/>
      <c r="AJ69" s="63"/>
      <c r="AK69" s="63"/>
      <c r="AL69" s="62"/>
      <c r="AM69" s="62"/>
    </row>
    <row r="70" spans="1:39" ht="9" customHeight="1">
      <c r="A70" s="90"/>
      <c r="B70" s="86"/>
      <c r="C70" s="91"/>
      <c r="D70" s="91"/>
      <c r="E70" s="91"/>
      <c r="F70" s="91"/>
      <c r="G70" s="79"/>
      <c r="H70" s="79"/>
      <c r="I70" s="88"/>
      <c r="J70" s="88"/>
      <c r="K70" s="121"/>
      <c r="L70" s="86"/>
      <c r="M70" s="92"/>
      <c r="N70" s="79"/>
      <c r="O70" s="79"/>
      <c r="P70" s="62"/>
      <c r="Q70" s="62"/>
      <c r="R70" s="62"/>
      <c r="S70" s="62"/>
      <c r="T70" s="63"/>
      <c r="U70" s="69"/>
      <c r="V70" s="69"/>
      <c r="W70" s="62"/>
      <c r="X70" s="62"/>
      <c r="Y70" s="62"/>
      <c r="Z70" s="62"/>
      <c r="AA70" s="63"/>
      <c r="AB70" s="69"/>
      <c r="AC70" s="69"/>
      <c r="AD70" s="62"/>
      <c r="AE70" s="62"/>
      <c r="AF70" s="62"/>
      <c r="AG70" s="62"/>
      <c r="AH70" s="63"/>
      <c r="AI70" s="63"/>
      <c r="AJ70" s="63"/>
      <c r="AK70" s="63"/>
      <c r="AL70" s="62"/>
      <c r="AM70" s="62"/>
    </row>
    <row r="71" spans="1:39" ht="9" customHeight="1">
      <c r="A71" s="90"/>
      <c r="B71" s="86"/>
      <c r="C71" s="91"/>
      <c r="D71" s="91"/>
      <c r="E71" s="91"/>
      <c r="F71" s="91"/>
      <c r="G71" s="79"/>
      <c r="H71" s="79"/>
      <c r="I71" s="88"/>
      <c r="J71" s="88"/>
      <c r="K71" s="89"/>
      <c r="L71" s="62"/>
      <c r="M71" s="63"/>
      <c r="N71" s="69"/>
      <c r="O71" s="69"/>
      <c r="P71" s="62"/>
      <c r="Q71" s="62"/>
      <c r="R71" s="62"/>
      <c r="S71" s="62"/>
      <c r="T71" s="63"/>
      <c r="U71" s="69"/>
      <c r="V71" s="69"/>
      <c r="W71" s="62"/>
      <c r="X71" s="62"/>
      <c r="Y71" s="62"/>
      <c r="Z71" s="62"/>
      <c r="AA71" s="63"/>
      <c r="AB71" s="69"/>
      <c r="AC71" s="69"/>
      <c r="AD71" s="62"/>
      <c r="AE71" s="62"/>
      <c r="AF71" s="62"/>
      <c r="AG71" s="62"/>
      <c r="AH71" s="63"/>
      <c r="AI71" s="63"/>
      <c r="AJ71" s="63"/>
      <c r="AK71" s="63"/>
      <c r="AL71" s="62"/>
      <c r="AM71" s="62"/>
    </row>
    <row r="72" spans="4:39" ht="9" customHeight="1">
      <c r="D72" s="88"/>
      <c r="E72" s="88"/>
      <c r="F72" s="88"/>
      <c r="G72" s="126"/>
      <c r="H72" s="126"/>
      <c r="I72" s="88"/>
      <c r="J72" s="88"/>
      <c r="K72" s="62"/>
      <c r="L72" s="62"/>
      <c r="M72" s="63"/>
      <c r="N72" s="69"/>
      <c r="O72" s="69"/>
      <c r="P72" s="62"/>
      <c r="Q72" s="62"/>
      <c r="R72" s="62"/>
      <c r="S72" s="62"/>
      <c r="T72" s="63"/>
      <c r="U72" s="69"/>
      <c r="V72" s="69"/>
      <c r="W72" s="62"/>
      <c r="X72" s="62"/>
      <c r="Y72" s="62"/>
      <c r="Z72" s="62"/>
      <c r="AA72" s="63"/>
      <c r="AB72" s="69"/>
      <c r="AC72" s="69"/>
      <c r="AD72" s="62"/>
      <c r="AE72" s="62"/>
      <c r="AF72" s="62"/>
      <c r="AG72" s="62"/>
      <c r="AH72" s="63"/>
      <c r="AI72" s="63"/>
      <c r="AJ72" s="63"/>
      <c r="AK72" s="63"/>
      <c r="AL72" s="62"/>
      <c r="AM72" s="62"/>
    </row>
    <row r="73" spans="4:39" ht="9.75" customHeight="1">
      <c r="D73" s="88"/>
      <c r="E73" s="88"/>
      <c r="F73" s="88"/>
      <c r="G73" s="126"/>
      <c r="H73" s="126"/>
      <c r="I73" s="88"/>
      <c r="J73" s="88"/>
      <c r="K73" s="62"/>
      <c r="L73" s="62"/>
      <c r="M73" s="63"/>
      <c r="N73" s="69"/>
      <c r="O73" s="69"/>
      <c r="P73" s="62"/>
      <c r="Q73" s="62"/>
      <c r="R73" s="62"/>
      <c r="S73" s="62"/>
      <c r="T73" s="63"/>
      <c r="U73" s="69"/>
      <c r="V73" s="69"/>
      <c r="W73" s="62"/>
      <c r="X73" s="62"/>
      <c r="Y73" s="62"/>
      <c r="Z73" s="62"/>
      <c r="AA73" s="63"/>
      <c r="AB73" s="69"/>
      <c r="AC73" s="69"/>
      <c r="AD73" s="62"/>
      <c r="AE73" s="62"/>
      <c r="AF73" s="62"/>
      <c r="AG73" s="62"/>
      <c r="AH73" s="63"/>
      <c r="AI73" s="63"/>
      <c r="AJ73" s="63"/>
      <c r="AK73" s="63"/>
      <c r="AL73" s="62"/>
      <c r="AM73" s="62"/>
    </row>
    <row r="74" spans="3:39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W74" s="62"/>
      <c r="X74" s="62"/>
      <c r="Y74" s="62"/>
      <c r="Z74" s="62"/>
      <c r="AA74" s="63"/>
      <c r="AB74" s="69"/>
      <c r="AC74" s="69"/>
      <c r="AD74" s="62"/>
      <c r="AE74" s="62"/>
      <c r="AF74" s="62"/>
      <c r="AG74" s="62"/>
      <c r="AH74" s="63"/>
      <c r="AI74" s="63"/>
      <c r="AJ74" s="63"/>
      <c r="AK74" s="63"/>
      <c r="AL74" s="62"/>
      <c r="AM74" s="62"/>
    </row>
    <row r="75" spans="4:39" ht="11.25" customHeight="1">
      <c r="D75" s="88"/>
      <c r="E75" s="88"/>
      <c r="F75" s="88"/>
      <c r="G75" s="126"/>
      <c r="H75" s="126"/>
      <c r="I75" s="88"/>
      <c r="J75" s="88"/>
      <c r="K75" s="62"/>
      <c r="L75" s="62"/>
      <c r="M75" s="63"/>
      <c r="N75" s="69"/>
      <c r="O75" s="69"/>
      <c r="P75" s="62"/>
      <c r="Q75" s="62"/>
      <c r="R75" s="62"/>
      <c r="S75" s="62"/>
      <c r="T75" s="63"/>
      <c r="U75" s="69"/>
      <c r="V75" s="69"/>
      <c r="W75" s="62"/>
      <c r="X75" s="62"/>
      <c r="Y75" s="62"/>
      <c r="Z75" s="62"/>
      <c r="AA75" s="63"/>
      <c r="AB75" s="69"/>
      <c r="AC75" s="69"/>
      <c r="AD75" s="62"/>
      <c r="AE75" s="62"/>
      <c r="AF75" s="62"/>
      <c r="AG75" s="62"/>
      <c r="AH75" s="63"/>
      <c r="AI75" s="63"/>
      <c r="AJ75" s="63"/>
      <c r="AK75" s="63"/>
      <c r="AL75" s="62"/>
      <c r="AM75" s="62"/>
    </row>
    <row r="76" spans="3:39" ht="9.75" customHeight="1">
      <c r="C76" s="127"/>
      <c r="D76" s="88"/>
      <c r="E76" s="88"/>
      <c r="F76" s="88"/>
      <c r="G76" s="126"/>
      <c r="H76" s="126"/>
      <c r="I76" s="88"/>
      <c r="J76" s="88"/>
      <c r="K76" s="62"/>
      <c r="L76" s="62"/>
      <c r="M76" s="63"/>
      <c r="N76" s="69"/>
      <c r="O76" s="69"/>
      <c r="P76" s="62"/>
      <c r="Q76" s="69"/>
      <c r="R76" s="69"/>
      <c r="S76" s="69"/>
      <c r="T76" s="69"/>
      <c r="U76" s="69"/>
      <c r="V76" s="69"/>
      <c r="W76" s="62"/>
      <c r="X76" s="62"/>
      <c r="Y76" s="62"/>
      <c r="Z76" s="62"/>
      <c r="AA76" s="63"/>
      <c r="AB76" s="69"/>
      <c r="AC76" s="69"/>
      <c r="AD76" s="62"/>
      <c r="AE76" s="62"/>
      <c r="AF76" s="62"/>
      <c r="AG76" s="62"/>
      <c r="AH76" s="63"/>
      <c r="AI76" s="63"/>
      <c r="AJ76" s="63"/>
      <c r="AK76" s="63"/>
      <c r="AL76" s="62"/>
      <c r="AM76" s="62"/>
    </row>
    <row r="77" spans="3:39" ht="9" customHeight="1">
      <c r="C77" s="127"/>
      <c r="D77" s="88"/>
      <c r="E77" s="88"/>
      <c r="F77" s="88"/>
      <c r="G77" s="126"/>
      <c r="H77" s="126"/>
      <c r="I77" s="88"/>
      <c r="J77" s="88"/>
      <c r="K77" s="62"/>
      <c r="L77" s="62"/>
      <c r="M77" s="63"/>
      <c r="N77" s="69"/>
      <c r="O77" s="69"/>
      <c r="P77" s="62"/>
      <c r="Q77" s="69"/>
      <c r="R77" s="69"/>
      <c r="S77" s="69"/>
      <c r="T77" s="69"/>
      <c r="U77" s="69"/>
      <c r="V77" s="69"/>
      <c r="W77" s="62"/>
      <c r="X77" s="62"/>
      <c r="Y77" s="62"/>
      <c r="Z77" s="62"/>
      <c r="AA77" s="63"/>
      <c r="AB77" s="69"/>
      <c r="AC77" s="69"/>
      <c r="AD77" s="62"/>
      <c r="AE77" s="62"/>
      <c r="AF77" s="62"/>
      <c r="AG77" s="62"/>
      <c r="AH77" s="63"/>
      <c r="AI77" s="63"/>
      <c r="AJ77" s="63"/>
      <c r="AK77" s="63"/>
      <c r="AL77" s="62"/>
      <c r="AM77" s="62"/>
    </row>
    <row r="78" spans="3:39" ht="9" customHeight="1">
      <c r="C78" s="127"/>
      <c r="D78" s="88"/>
      <c r="E78" s="88"/>
      <c r="F78" s="88"/>
      <c r="G78" s="126"/>
      <c r="H78" s="126"/>
      <c r="I78" s="88"/>
      <c r="J78" s="88"/>
      <c r="K78" s="62"/>
      <c r="L78" s="62"/>
      <c r="M78" s="63"/>
      <c r="N78" s="69"/>
      <c r="O78" s="69"/>
      <c r="P78" s="62"/>
      <c r="Q78" s="69"/>
      <c r="R78" s="124"/>
      <c r="S78" s="69"/>
      <c r="T78" s="124"/>
      <c r="U78" s="69"/>
      <c r="V78" s="69"/>
      <c r="W78" s="62"/>
      <c r="X78" s="62"/>
      <c r="Y78" s="62"/>
      <c r="Z78" s="62"/>
      <c r="AA78" s="63"/>
      <c r="AB78" s="69"/>
      <c r="AC78" s="69"/>
      <c r="AD78" s="62"/>
      <c r="AE78" s="62"/>
      <c r="AF78" s="62"/>
      <c r="AG78" s="62"/>
      <c r="AH78" s="63"/>
      <c r="AI78" s="63"/>
      <c r="AJ78" s="63"/>
      <c r="AK78" s="63"/>
      <c r="AL78" s="62"/>
      <c r="AM78" s="62"/>
    </row>
    <row r="79" spans="3:39" ht="9" customHeight="1">
      <c r="C79" s="127"/>
      <c r="D79" s="88"/>
      <c r="E79" s="88"/>
      <c r="F79" s="88"/>
      <c r="G79" s="126"/>
      <c r="H79" s="126"/>
      <c r="I79" s="88"/>
      <c r="J79" s="88"/>
      <c r="K79" s="62"/>
      <c r="L79" s="62"/>
      <c r="M79" s="63"/>
      <c r="N79" s="69"/>
      <c r="O79" s="69"/>
      <c r="P79" s="62"/>
      <c r="Q79" s="69"/>
      <c r="R79" s="124"/>
      <c r="S79" s="69"/>
      <c r="T79" s="124"/>
      <c r="U79" s="69"/>
      <c r="V79" s="69"/>
      <c r="W79" s="62"/>
      <c r="X79" s="62"/>
      <c r="Y79" s="62"/>
      <c r="Z79" s="62"/>
      <c r="AA79" s="63"/>
      <c r="AB79" s="69"/>
      <c r="AC79" s="69"/>
      <c r="AD79" s="62"/>
      <c r="AE79" s="62"/>
      <c r="AF79" s="62"/>
      <c r="AG79" s="62"/>
      <c r="AH79" s="63"/>
      <c r="AI79" s="63"/>
      <c r="AJ79" s="63"/>
      <c r="AK79" s="63"/>
      <c r="AL79" s="62"/>
      <c r="AM79" s="62"/>
    </row>
    <row r="80" spans="3:39" ht="9" customHeight="1">
      <c r="C80"/>
      <c r="D80" s="88"/>
      <c r="E80" s="88"/>
      <c r="F80" s="88"/>
      <c r="G80" s="126"/>
      <c r="H80" s="126"/>
      <c r="I80" s="88"/>
      <c r="J80" s="88"/>
      <c r="K80" s="62"/>
      <c r="L80" s="62"/>
      <c r="M80" s="63"/>
      <c r="N80" s="69"/>
      <c r="O80" s="69"/>
      <c r="P80" s="62"/>
      <c r="Q80" s="69"/>
      <c r="R80" s="124"/>
      <c r="S80" s="69"/>
      <c r="T80" s="124"/>
      <c r="U80" s="69"/>
      <c r="V80" s="69"/>
      <c r="W80" s="62"/>
      <c r="X80" s="62"/>
      <c r="Y80" s="62"/>
      <c r="Z80" s="62"/>
      <c r="AA80" s="63"/>
      <c r="AB80" s="69"/>
      <c r="AC80" s="69"/>
      <c r="AD80" s="62"/>
      <c r="AE80" s="62"/>
      <c r="AF80" s="62"/>
      <c r="AG80" s="62"/>
      <c r="AH80" s="63"/>
      <c r="AI80" s="63"/>
      <c r="AJ80" s="63"/>
      <c r="AK80" s="63"/>
      <c r="AL80" s="62"/>
      <c r="AM80" s="62"/>
    </row>
    <row r="81" spans="3:39" ht="9" customHeight="1">
      <c r="C81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124"/>
      <c r="S81" s="69"/>
      <c r="T81" s="124"/>
      <c r="U81" s="69"/>
      <c r="V81" s="69"/>
      <c r="W81" s="62"/>
      <c r="X81" s="62"/>
      <c r="Y81" s="62"/>
      <c r="Z81" s="62"/>
      <c r="AA81" s="63"/>
      <c r="AB81" s="69"/>
      <c r="AC81" s="69"/>
      <c r="AD81" s="62"/>
      <c r="AE81" s="62"/>
      <c r="AF81" s="62"/>
      <c r="AG81" s="62"/>
      <c r="AH81" s="63"/>
      <c r="AI81" s="63"/>
      <c r="AJ81" s="63"/>
      <c r="AK81" s="63"/>
      <c r="AL81" s="62"/>
      <c r="AM81" s="62"/>
    </row>
    <row r="82" spans="4:39" ht="9" customHeight="1">
      <c r="D82" s="79"/>
      <c r="E82" s="79"/>
      <c r="F82" s="79"/>
      <c r="G82" s="79"/>
      <c r="H82" s="79"/>
      <c r="I82" s="79"/>
      <c r="J82" s="7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2"/>
      <c r="X82" s="62"/>
      <c r="Y82" s="62"/>
      <c r="Z82" s="62"/>
      <c r="AA82" s="63"/>
      <c r="AB82" s="69"/>
      <c r="AC82" s="69"/>
      <c r="AD82" s="62"/>
      <c r="AE82" s="62"/>
      <c r="AF82" s="62"/>
      <c r="AG82" s="62"/>
      <c r="AH82" s="63"/>
      <c r="AI82" s="63"/>
      <c r="AJ82" s="63"/>
      <c r="AK82" s="63"/>
      <c r="AL82" s="62"/>
      <c r="AM82" s="62"/>
    </row>
    <row r="83" spans="4:39" ht="9" customHeight="1">
      <c r="D83" s="79"/>
      <c r="E83" s="79"/>
      <c r="F83" s="88"/>
      <c r="G83" s="126"/>
      <c r="H83" s="126"/>
      <c r="I83" s="88"/>
      <c r="J83" s="88"/>
      <c r="K83" s="62"/>
      <c r="L83" s="62"/>
      <c r="M83" s="63"/>
      <c r="N83" s="69"/>
      <c r="O83" s="69"/>
      <c r="P83" s="62"/>
      <c r="Q83" s="62"/>
      <c r="R83" s="62"/>
      <c r="S83" s="62"/>
      <c r="T83" s="63"/>
      <c r="U83" s="69"/>
      <c r="V83" s="69"/>
      <c r="W83" s="62"/>
      <c r="X83" s="62"/>
      <c r="Y83" s="62"/>
      <c r="Z83" s="62"/>
      <c r="AA83" s="128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62"/>
    </row>
    <row r="84" spans="3:39" ht="9" customHeight="1">
      <c r="C84" s="127"/>
      <c r="D84" s="88"/>
      <c r="E84" s="88"/>
      <c r="F84" s="88"/>
      <c r="G84" s="126"/>
      <c r="H84" s="126"/>
      <c r="I84" s="88"/>
      <c r="J84" s="88"/>
      <c r="K84" s="62"/>
      <c r="L84" s="62"/>
      <c r="M84" s="63"/>
      <c r="N84" s="69"/>
      <c r="O84" s="69"/>
      <c r="P84" s="62"/>
      <c r="Q84" s="69"/>
      <c r="R84" s="69"/>
      <c r="S84" s="69"/>
      <c r="T84" s="69"/>
      <c r="U84" s="69"/>
      <c r="V84" s="69"/>
      <c r="W84" s="62"/>
      <c r="X84" s="62"/>
      <c r="Y84" s="62"/>
      <c r="Z84" s="62"/>
      <c r="AA84" s="128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62"/>
    </row>
    <row r="85" spans="3:39" ht="9" customHeight="1">
      <c r="C85" s="127"/>
      <c r="D85" s="88"/>
      <c r="E85" s="88"/>
      <c r="F85" s="88"/>
      <c r="G85" s="126"/>
      <c r="H85" s="126"/>
      <c r="I85" s="88"/>
      <c r="J85" s="88"/>
      <c r="K85" s="62"/>
      <c r="L85" s="62"/>
      <c r="M85" s="63"/>
      <c r="N85" s="69"/>
      <c r="O85" s="69"/>
      <c r="P85" s="62"/>
      <c r="Q85" s="69"/>
      <c r="R85" s="69"/>
      <c r="S85" s="69"/>
      <c r="T85" s="69"/>
      <c r="U85" s="69"/>
      <c r="V85" s="69"/>
      <c r="W85" s="62"/>
      <c r="X85" s="62"/>
      <c r="Y85" s="62"/>
      <c r="Z85" s="62"/>
      <c r="AA85" s="128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62"/>
    </row>
    <row r="86" spans="3:39" ht="9" customHeight="1">
      <c r="C86" s="127"/>
      <c r="D86" s="88"/>
      <c r="E86" s="88"/>
      <c r="F86" s="88"/>
      <c r="G86" s="126"/>
      <c r="H86" s="126"/>
      <c r="I86" s="88"/>
      <c r="J86" s="88"/>
      <c r="K86" s="62"/>
      <c r="L86" s="62"/>
      <c r="M86" s="63"/>
      <c r="N86" s="69"/>
      <c r="O86" s="69"/>
      <c r="P86" s="62"/>
      <c r="Q86" s="69"/>
      <c r="R86" s="124"/>
      <c r="S86" s="69"/>
      <c r="T86" s="124"/>
      <c r="U86" s="69"/>
      <c r="V86" s="69"/>
      <c r="W86" s="62"/>
      <c r="X86" s="62"/>
      <c r="Y86" s="62"/>
      <c r="Z86" s="62"/>
      <c r="AA86" s="128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62"/>
    </row>
    <row r="87" spans="3:39" ht="9" customHeight="1">
      <c r="C87" s="127"/>
      <c r="D87" s="88"/>
      <c r="E87" s="88"/>
      <c r="F87" s="88"/>
      <c r="G87" s="126"/>
      <c r="H87" s="126"/>
      <c r="I87" s="88"/>
      <c r="J87" s="88"/>
      <c r="K87" s="62"/>
      <c r="L87" s="62"/>
      <c r="M87" s="63"/>
      <c r="N87" s="69"/>
      <c r="O87" s="69"/>
      <c r="P87" s="62"/>
      <c r="Q87" s="69"/>
      <c r="R87" s="124"/>
      <c r="S87" s="69"/>
      <c r="T87" s="124"/>
      <c r="U87" s="69"/>
      <c r="V87" s="69"/>
      <c r="W87" s="62"/>
      <c r="X87" s="62"/>
      <c r="Y87" s="62"/>
      <c r="Z87" s="62"/>
      <c r="AA87" s="129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62"/>
    </row>
    <row r="88" spans="3:39" ht="9" customHeight="1">
      <c r="C88"/>
      <c r="L88" s="62"/>
      <c r="M88" s="63"/>
      <c r="N88" s="69"/>
      <c r="O88" s="69"/>
      <c r="P88" s="62"/>
      <c r="Q88" s="69"/>
      <c r="R88" s="124"/>
      <c r="S88" s="69"/>
      <c r="T88" s="124"/>
      <c r="U88" s="69"/>
      <c r="V88" s="69"/>
      <c r="W88" s="62"/>
      <c r="X88" s="62"/>
      <c r="Y88" s="62"/>
      <c r="Z88" s="62"/>
      <c r="AA88" s="129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62"/>
    </row>
    <row r="89" spans="3:39" ht="9" customHeight="1">
      <c r="C89"/>
      <c r="D89" s="13"/>
      <c r="E89" s="13"/>
      <c r="F89" s="13"/>
      <c r="G89" s="13"/>
      <c r="H89" s="13"/>
      <c r="I89" s="13"/>
      <c r="J89" s="13"/>
      <c r="K89" s="13"/>
      <c r="L89" s="69"/>
      <c r="M89" s="69"/>
      <c r="N89" s="69"/>
      <c r="O89" s="69"/>
      <c r="P89" s="69"/>
      <c r="Q89" s="69"/>
      <c r="R89" s="124"/>
      <c r="S89" s="69"/>
      <c r="T89" s="124"/>
      <c r="U89" s="69"/>
      <c r="V89" s="69"/>
      <c r="W89" s="62"/>
      <c r="X89" s="62"/>
      <c r="Y89" s="62"/>
      <c r="Z89" s="62"/>
      <c r="AA89" s="129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62"/>
    </row>
    <row r="90" spans="12:39" ht="9" customHeight="1">
      <c r="L90" s="62"/>
      <c r="M90" s="63"/>
      <c r="N90" s="69"/>
      <c r="O90" s="69"/>
      <c r="P90" s="62"/>
      <c r="Q90" s="62"/>
      <c r="R90" s="62"/>
      <c r="S90" s="62"/>
      <c r="T90" s="63"/>
      <c r="U90" s="69"/>
      <c r="V90" s="69"/>
      <c r="W90" s="62"/>
      <c r="X90" s="62"/>
      <c r="Y90" s="62"/>
      <c r="Z90" s="62"/>
      <c r="AA90" s="129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62"/>
    </row>
    <row r="92" spans="27:38" ht="9" customHeight="1">
      <c r="AA92" s="129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</row>
    <row r="93" spans="27:38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</row>
    <row r="94" ht="9" customHeight="1"/>
  </sheetData>
  <sheetProtection/>
  <mergeCells count="127">
    <mergeCell ref="A64:AL64"/>
    <mergeCell ref="S57:Y58"/>
    <mergeCell ref="D55:D56"/>
    <mergeCell ref="AC57:AE57"/>
    <mergeCell ref="AC56:AE56"/>
    <mergeCell ref="D57:D58"/>
    <mergeCell ref="K56:K57"/>
    <mergeCell ref="AC58:AE58"/>
    <mergeCell ref="AF58:AL58"/>
    <mergeCell ref="R57:R58"/>
    <mergeCell ref="F53:T53"/>
    <mergeCell ref="F55:F56"/>
    <mergeCell ref="M56:M57"/>
    <mergeCell ref="K58:K59"/>
    <mergeCell ref="F57:F58"/>
    <mergeCell ref="M58:M59"/>
    <mergeCell ref="AC47:AE47"/>
    <mergeCell ref="AC52:AE52"/>
    <mergeCell ref="AF52:AL52"/>
    <mergeCell ref="AC50:AE50"/>
    <mergeCell ref="AF50:AL50"/>
    <mergeCell ref="AC51:AE51"/>
    <mergeCell ref="AF51:AL51"/>
    <mergeCell ref="R48:R49"/>
    <mergeCell ref="K49:K50"/>
    <mergeCell ref="AF46:AL46"/>
    <mergeCell ref="AF47:AL47"/>
    <mergeCell ref="S48:Y49"/>
    <mergeCell ref="AF48:AL48"/>
    <mergeCell ref="AF49:AL49"/>
    <mergeCell ref="AC49:AE49"/>
    <mergeCell ref="AC48:AE48"/>
    <mergeCell ref="AC46:AE46"/>
    <mergeCell ref="D48:D49"/>
    <mergeCell ref="K47:K48"/>
    <mergeCell ref="F48:F49"/>
    <mergeCell ref="F46:F47"/>
    <mergeCell ref="D46:D47"/>
    <mergeCell ref="AC45:AE45"/>
    <mergeCell ref="R19:R20"/>
    <mergeCell ref="R35:R36"/>
    <mergeCell ref="T35:T36"/>
    <mergeCell ref="R27:R28"/>
    <mergeCell ref="T19:T20"/>
    <mergeCell ref="T27:T28"/>
    <mergeCell ref="F44:T44"/>
    <mergeCell ref="K25:K26"/>
    <mergeCell ref="AA42:AL43"/>
    <mergeCell ref="A38:A39"/>
    <mergeCell ref="C38:F39"/>
    <mergeCell ref="A32:A33"/>
    <mergeCell ref="C32:F33"/>
    <mergeCell ref="A34:A35"/>
    <mergeCell ref="C34:F35"/>
    <mergeCell ref="A36:A37"/>
    <mergeCell ref="C36:F37"/>
    <mergeCell ref="AA15:AA16"/>
    <mergeCell ref="Y23:Z24"/>
    <mergeCell ref="AA23:AH24"/>
    <mergeCell ref="R5:V5"/>
    <mergeCell ref="R11:R12"/>
    <mergeCell ref="Y5:AI5"/>
    <mergeCell ref="T11:T12"/>
    <mergeCell ref="Y15:Y16"/>
    <mergeCell ref="A20:A21"/>
    <mergeCell ref="C20:F21"/>
    <mergeCell ref="A28:A29"/>
    <mergeCell ref="C28:F29"/>
    <mergeCell ref="C22:F23"/>
    <mergeCell ref="C24:F25"/>
    <mergeCell ref="A30:A31"/>
    <mergeCell ref="C30:F31"/>
    <mergeCell ref="A16:A17"/>
    <mergeCell ref="C16:F17"/>
    <mergeCell ref="A26:A27"/>
    <mergeCell ref="C26:F27"/>
    <mergeCell ref="A18:A19"/>
    <mergeCell ref="C18:F19"/>
    <mergeCell ref="A24:A25"/>
    <mergeCell ref="A22:A23"/>
    <mergeCell ref="A5:H5"/>
    <mergeCell ref="A12:A13"/>
    <mergeCell ref="C12:F13"/>
    <mergeCell ref="A14:A15"/>
    <mergeCell ref="C14:F15"/>
    <mergeCell ref="A8:A9"/>
    <mergeCell ref="C8:F9"/>
    <mergeCell ref="A10:A11"/>
    <mergeCell ref="C10:F11"/>
    <mergeCell ref="M13:M14"/>
    <mergeCell ref="M17:M18"/>
    <mergeCell ref="K13:K14"/>
    <mergeCell ref="K17:K18"/>
    <mergeCell ref="M37:M38"/>
    <mergeCell ref="D42:Y42"/>
    <mergeCell ref="K37:K38"/>
    <mergeCell ref="M33:M34"/>
    <mergeCell ref="K29:K30"/>
    <mergeCell ref="AA31:AA32"/>
    <mergeCell ref="K33:K34"/>
    <mergeCell ref="M29:M30"/>
    <mergeCell ref="K5:O5"/>
    <mergeCell ref="AF53:AL53"/>
    <mergeCell ref="AC54:AE54"/>
    <mergeCell ref="AF56:AL56"/>
    <mergeCell ref="AC53:AE53"/>
    <mergeCell ref="AC55:AE55"/>
    <mergeCell ref="AF55:AL55"/>
    <mergeCell ref="M21:M22"/>
    <mergeCell ref="M25:M26"/>
    <mergeCell ref="Y31:Y32"/>
    <mergeCell ref="AF57:AL57"/>
    <mergeCell ref="AF54:AL54"/>
    <mergeCell ref="AF60:AL60"/>
    <mergeCell ref="AC59:AE59"/>
    <mergeCell ref="AF59:AL59"/>
    <mergeCell ref="AC60:AE60"/>
    <mergeCell ref="A1:AL1"/>
    <mergeCell ref="A2:AL2"/>
    <mergeCell ref="M47:M48"/>
    <mergeCell ref="M49:M50"/>
    <mergeCell ref="K3:O3"/>
    <mergeCell ref="R3:T3"/>
    <mergeCell ref="K9:K10"/>
    <mergeCell ref="AF45:AL45"/>
    <mergeCell ref="K21:K22"/>
    <mergeCell ref="M9:M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8"/>
  </sheetPr>
  <dimension ref="A1:AA60"/>
  <sheetViews>
    <sheetView tabSelected="1" zoomScale="79" zoomScaleNormal="79" workbookViewId="0" topLeftCell="A32">
      <selection activeCell="K52" sqref="K52"/>
    </sheetView>
  </sheetViews>
  <sheetFormatPr defaultColWidth="9.140625" defaultRowHeight="15" outlineLevelRow="1" outlineLevelCol="1"/>
  <cols>
    <col min="1" max="1" width="4.00390625" style="205" customWidth="1"/>
    <col min="2" max="2" width="3.7109375" style="205" customWidth="1"/>
    <col min="3" max="3" width="20.57421875" style="205" customWidth="1"/>
    <col min="4" max="4" width="6.28125" style="205" customWidth="1"/>
    <col min="5" max="5" width="4.00390625" style="205" customWidth="1"/>
    <col min="6" max="6" width="4.28125" style="205" customWidth="1"/>
    <col min="7" max="7" width="11.8515625" style="205" customWidth="1"/>
    <col min="8" max="13" width="4.00390625" style="205" customWidth="1"/>
    <col min="14" max="15" width="4.421875" style="205" hidden="1" customWidth="1" outlineLevel="1"/>
    <col min="16" max="16" width="4.140625" style="205" hidden="1" customWidth="1" outlineLevel="1" collapsed="1"/>
    <col min="17" max="17" width="4.7109375" style="205" hidden="1" customWidth="1" outlineLevel="1"/>
    <col min="18" max="18" width="4.00390625" style="205" hidden="1" customWidth="1" outlineLevel="1" collapsed="1"/>
    <col min="19" max="19" width="4.00390625" style="205" hidden="1" customWidth="1" outlineLevel="1"/>
    <col min="20" max="20" width="4.8515625" style="205" customWidth="1" collapsed="1"/>
    <col min="21" max="21" width="4.421875" style="205" customWidth="1"/>
    <col min="22" max="22" width="4.140625" style="205" customWidth="1"/>
    <col min="23" max="23" width="8.140625" style="205" customWidth="1"/>
    <col min="25" max="27" width="3.7109375" style="0" hidden="1" customWidth="1" outlineLevel="1"/>
    <col min="28" max="28" width="3.7109375" style="0" customWidth="1" collapsed="1"/>
  </cols>
  <sheetData>
    <row r="1" spans="2:23" ht="15" outlineLevel="1">
      <c r="B1" s="158" t="str">
        <f>'[11]приведение'!A1</f>
        <v>ВІДКРИТИЙ ВСЕУКРАЇНСЬКИЙ ТУРНІР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</row>
    <row r="2" spans="2:23" ht="15" outlineLevel="1">
      <c r="B2" s="158" t="str">
        <f>'[11]приведение'!A2</f>
        <v>З ВІЛЬНОЇ БОРОТЬБИ  ПРИСВЯЧЕНИЙ ПАМ`ЯТІ МСМК М.КАРАЄВА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</row>
    <row r="3" spans="2:23" ht="15" customHeight="1" outlineLevel="1">
      <c r="B3" s="159" t="s">
        <v>30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</row>
    <row r="4" spans="1:23" ht="15.75" customHeight="1" outlineLevel="1">
      <c r="A4" s="206" t="str">
        <f>'[11]данные'!B2</f>
        <v>ЧОЛОВІКИ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</row>
    <row r="5" spans="1:23" ht="15" outlineLevel="1">
      <c r="A5" s="160"/>
      <c r="B5" s="163" t="str">
        <f>'[2]Лист3'!$B$4</f>
        <v>27-29 вересня  2019р</v>
      </c>
      <c r="C5" s="163"/>
      <c r="D5" s="164" t="s">
        <v>24</v>
      </c>
      <c r="E5" s="207" t="str">
        <f>CONCATENATE('[11]данные'!B1,"кг ",'[11]данные'!L1)</f>
        <v>125кг  </v>
      </c>
      <c r="F5" s="207"/>
      <c r="G5" s="207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167" t="str">
        <f>'[2]Лист3'!$B$5</f>
        <v>м.Харків</v>
      </c>
      <c r="U5" s="167"/>
      <c r="V5" s="167"/>
      <c r="W5" s="167"/>
    </row>
    <row r="6" spans="1:23" s="157" customFormat="1" ht="13.5" customHeight="1">
      <c r="A6" s="209"/>
      <c r="B6" s="210" t="s">
        <v>25</v>
      </c>
      <c r="C6" s="211" t="s">
        <v>26</v>
      </c>
      <c r="D6" s="211" t="s">
        <v>27</v>
      </c>
      <c r="E6" s="212" t="s">
        <v>28</v>
      </c>
      <c r="F6" s="213"/>
      <c r="G6" s="214"/>
      <c r="H6" s="215" t="s">
        <v>31</v>
      </c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7" t="s">
        <v>42</v>
      </c>
      <c r="U6" s="218" t="s">
        <v>29</v>
      </c>
      <c r="V6" s="219" t="s">
        <v>43</v>
      </c>
      <c r="W6" s="220" t="s">
        <v>34</v>
      </c>
    </row>
    <row r="7" spans="1:23" s="157" customFormat="1" ht="13.5" customHeight="1">
      <c r="A7" s="209"/>
      <c r="B7" s="210"/>
      <c r="C7" s="211"/>
      <c r="D7" s="211"/>
      <c r="E7" s="221"/>
      <c r="F7" s="222"/>
      <c r="G7" s="223"/>
      <c r="H7" s="224" t="s">
        <v>35</v>
      </c>
      <c r="I7" s="225"/>
      <c r="J7" s="224" t="s">
        <v>36</v>
      </c>
      <c r="K7" s="225"/>
      <c r="L7" s="224" t="s">
        <v>37</v>
      </c>
      <c r="M7" s="225"/>
      <c r="N7" s="224"/>
      <c r="O7" s="225"/>
      <c r="P7" s="224"/>
      <c r="Q7" s="225"/>
      <c r="R7" s="224"/>
      <c r="S7" s="225"/>
      <c r="T7" s="218"/>
      <c r="U7" s="218"/>
      <c r="V7" s="219"/>
      <c r="W7" s="226"/>
    </row>
    <row r="8" spans="1:23" s="157" customFormat="1" ht="29.25" customHeight="1">
      <c r="A8" s="209"/>
      <c r="B8" s="210"/>
      <c r="C8" s="211"/>
      <c r="D8" s="211"/>
      <c r="E8" s="227"/>
      <c r="F8" s="228"/>
      <c r="G8" s="229"/>
      <c r="H8" s="182" t="s">
        <v>12</v>
      </c>
      <c r="I8" s="183" t="s">
        <v>40</v>
      </c>
      <c r="J8" s="182" t="s">
        <v>12</v>
      </c>
      <c r="K8" s="183" t="s">
        <v>40</v>
      </c>
      <c r="L8" s="182" t="s">
        <v>12</v>
      </c>
      <c r="M8" s="183" t="s">
        <v>40</v>
      </c>
      <c r="N8" s="230" t="s">
        <v>12</v>
      </c>
      <c r="O8" s="183" t="s">
        <v>40</v>
      </c>
      <c r="P8" s="182" t="s">
        <v>12</v>
      </c>
      <c r="Q8" s="183" t="s">
        <v>40</v>
      </c>
      <c r="R8" s="182" t="s">
        <v>12</v>
      </c>
      <c r="S8" s="183" t="s">
        <v>40</v>
      </c>
      <c r="T8" s="218"/>
      <c r="U8" s="218"/>
      <c r="V8" s="219"/>
      <c r="W8" s="231"/>
    </row>
    <row r="9" spans="1:27" ht="12" customHeight="1">
      <c r="A9" s="232" t="s">
        <v>44</v>
      </c>
      <c r="B9" s="176">
        <v>1</v>
      </c>
      <c r="C9" s="233" t="str">
        <f>IF($B9&lt;&gt;" ",CONCATENATE(VLOOKUP($B9,all,2)," ",VLOOKUP($B9,all,3))," ")</f>
        <v>Ідзінський Юрій</v>
      </c>
      <c r="D9" s="176" t="str">
        <f>IF($B9&lt;&gt;" ",VLOOKUP($B9,all,5)," ")</f>
        <v>МСМК</v>
      </c>
      <c r="E9" s="234" t="str">
        <f>IF($B9&lt;&gt;" ",VLOOKUP($B9,all,12)," ")</f>
        <v>Д,ЛВС</v>
      </c>
      <c r="F9" s="235"/>
      <c r="G9" s="236"/>
      <c r="H9" s="186">
        <f>INDEX('[11]данные'!$R$12:$S$19,MATCH('125'!B9,'[11]данные'!$R$12:$R$19,0),2)</f>
        <v>3</v>
      </c>
      <c r="I9" s="237">
        <f>INDEX('[11]коло1_5'!$B$9:$K$16,MATCH($B$9,'[11]коло1_5'!$B$9:$B$16,0),10)</f>
        <v>4</v>
      </c>
      <c r="J9" s="186">
        <f>INDEX('[11]данные'!$R$20:$S$27,MATCH('125'!B9,'[11]данные'!$R$20:$R$27,0),2)</f>
        <v>5</v>
      </c>
      <c r="K9" s="237">
        <f>INDEX('[11]коло1_5'!$B$18:$K$25,MATCH($B$9,'[11]коло1_5'!$B$18:$B$25,0),10)</f>
        <v>3</v>
      </c>
      <c r="L9" s="238" t="s">
        <v>45</v>
      </c>
      <c r="M9" s="239"/>
      <c r="N9" s="172"/>
      <c r="O9" s="240"/>
      <c r="P9" s="172"/>
      <c r="Q9" s="240"/>
      <c r="R9" s="172"/>
      <c r="S9" s="240"/>
      <c r="T9" s="241">
        <f>COUNTIF($Y9:$AA9,"&gt;=3")</f>
        <v>2</v>
      </c>
      <c r="U9" s="242">
        <f>I10+K10+M10+O10+Q10+S10</f>
        <v>20</v>
      </c>
      <c r="V9" s="176">
        <v>1</v>
      </c>
      <c r="W9" s="190"/>
      <c r="Y9" s="243">
        <f>I9</f>
        <v>4</v>
      </c>
      <c r="Z9" s="243">
        <f>K9</f>
        <v>3</v>
      </c>
      <c r="AA9" s="243">
        <f>M9</f>
        <v>0</v>
      </c>
    </row>
    <row r="10" spans="1:23" ht="12" customHeight="1">
      <c r="A10" s="232"/>
      <c r="B10" s="184"/>
      <c r="C10" s="244"/>
      <c r="D10" s="184"/>
      <c r="E10" s="245"/>
      <c r="F10" s="246"/>
      <c r="G10" s="247"/>
      <c r="H10" s="192"/>
      <c r="I10" s="237">
        <f>INDEX('[11]коло1_5'!$B$9:$K$16,MATCH($B$9,'[11]коло1_5'!$B$9:$B$16,0),8)</f>
        <v>10</v>
      </c>
      <c r="J10" s="192"/>
      <c r="K10" s="237">
        <f>INDEX('[11]коло1_5'!$B$18:$K$25,MATCH($B$9,'[11]коло1_5'!$B$18:$B$25,0),8)</f>
        <v>10</v>
      </c>
      <c r="L10" s="248"/>
      <c r="M10" s="239"/>
      <c r="N10" s="172"/>
      <c r="O10" s="237"/>
      <c r="P10" s="172"/>
      <c r="Q10" s="237"/>
      <c r="R10" s="172"/>
      <c r="S10" s="240"/>
      <c r="T10" s="249">
        <f>SUM(Y9:AA9)</f>
        <v>7</v>
      </c>
      <c r="U10" s="250"/>
      <c r="V10" s="184"/>
      <c r="W10" s="194"/>
    </row>
    <row r="11" spans="1:27" ht="12" customHeight="1">
      <c r="A11" s="232"/>
      <c r="B11" s="176">
        <v>3</v>
      </c>
      <c r="C11" s="233" t="str">
        <f>IF($B11&lt;&gt;" ",CONCATENATE(VLOOKUP($B11,all,2)," ",VLOOKUP($B11,all,3))," ")</f>
        <v>Позоян Арсен</v>
      </c>
      <c r="D11" s="176" t="str">
        <f>IF($B11&lt;&gt;" ",VLOOKUP($B11,all,5)," ")</f>
        <v> </v>
      </c>
      <c r="E11" s="234" t="str">
        <f>IF($B11&lt;&gt;" ",VLOOKUP($B11,all,12)," ")</f>
        <v> - ,ПЛТ</v>
      </c>
      <c r="F11" s="235"/>
      <c r="G11" s="236"/>
      <c r="H11" s="186">
        <f>INDEX('[11]данные'!$R$12:$S$19,MATCH('125'!B11,'[11]данные'!$R$12:$R$19,0),2)</f>
        <v>1</v>
      </c>
      <c r="I11" s="237">
        <f>INDEX('[11]коло1_5'!$B$9:$K$16,MATCH($B$11,'[11]коло1_5'!$B$9:$B$16,0),10)</f>
        <v>0</v>
      </c>
      <c r="J11" s="238" t="s">
        <v>45</v>
      </c>
      <c r="K11" s="239"/>
      <c r="L11" s="186">
        <f>INDEX('[11]данные'!$R$28:$S$35,MATCH('125'!B11,'[11]данные'!$R$28:$R$35,0),2)</f>
        <v>5</v>
      </c>
      <c r="M11" s="237">
        <f>INDEX('[11]коло1_5'!$B$27:$K$34,MATCH($B$11,'[11]коло1_5'!$B$27:$B$34,0),10)</f>
        <v>0</v>
      </c>
      <c r="N11" s="172"/>
      <c r="O11" s="240"/>
      <c r="P11" s="172"/>
      <c r="Q11" s="240"/>
      <c r="R11" s="172"/>
      <c r="S11" s="240"/>
      <c r="T11" s="241">
        <f>COUNTIF($Y11:$AA11,"&gt;=3")</f>
        <v>0</v>
      </c>
      <c r="U11" s="242">
        <f>I12+K12+M12+O12+Q12+S12</f>
        <v>0</v>
      </c>
      <c r="V11" s="176"/>
      <c r="W11" s="190"/>
      <c r="Y11" s="243">
        <f>I11</f>
        <v>0</v>
      </c>
      <c r="Z11" s="243">
        <f>K11</f>
        <v>0</v>
      </c>
      <c r="AA11" s="243">
        <f>M11</f>
        <v>0</v>
      </c>
    </row>
    <row r="12" spans="1:23" ht="12" customHeight="1">
      <c r="A12" s="232"/>
      <c r="B12" s="184"/>
      <c r="C12" s="244"/>
      <c r="D12" s="184"/>
      <c r="E12" s="245"/>
      <c r="F12" s="246"/>
      <c r="G12" s="247"/>
      <c r="H12" s="192"/>
      <c r="I12" s="237">
        <f>INDEX('[11]коло1_5'!$B$9:$K$16,MATCH($B$11,'[11]коло1_5'!$B$9:$B$16,0),8)</f>
        <v>0</v>
      </c>
      <c r="J12" s="248"/>
      <c r="K12" s="239"/>
      <c r="L12" s="192"/>
      <c r="M12" s="237">
        <f>INDEX('[11]коло1_5'!$B$27:$K$34,MATCH($B$11,'[11]коло1_5'!$B$27:$B$34,0),8)</f>
        <v>0</v>
      </c>
      <c r="N12" s="172"/>
      <c r="O12" s="237"/>
      <c r="P12" s="172"/>
      <c r="Q12" s="237"/>
      <c r="R12" s="172"/>
      <c r="S12" s="240"/>
      <c r="T12" s="249">
        <f>SUM(Y11:AA11)</f>
        <v>0</v>
      </c>
      <c r="U12" s="250"/>
      <c r="V12" s="184"/>
      <c r="W12" s="194"/>
    </row>
    <row r="13" spans="1:27" ht="12" customHeight="1">
      <c r="A13" s="232"/>
      <c r="B13" s="176">
        <v>5</v>
      </c>
      <c r="C13" s="233" t="str">
        <f>IF($B13&lt;&gt;" ",CONCATENATE(VLOOKUP($B13,all,2)," ",VLOOKUP($B13,all,3))," ")</f>
        <v>Гашенко Артем</v>
      </c>
      <c r="D13" s="176" t="str">
        <f>IF($B13&lt;&gt;" ",VLOOKUP($B13,all,5)," ")</f>
        <v> </v>
      </c>
      <c r="E13" s="234" t="str">
        <f>IF($B13&lt;&gt;" ",VLOOKUP($B13,all,12)," ")</f>
        <v>,Київ</v>
      </c>
      <c r="F13" s="235"/>
      <c r="G13" s="236"/>
      <c r="H13" s="238" t="s">
        <v>45</v>
      </c>
      <c r="I13" s="239"/>
      <c r="J13" s="186">
        <f>INDEX('[11]данные'!$R$20:$S$27,MATCH('125'!B13,'[11]данные'!$R$20:$R$27,0),2)</f>
        <v>1</v>
      </c>
      <c r="K13" s="237">
        <f>INDEX('[11]коло1_5'!$B$18:$K$25,MATCH($B$13,'[11]коло1_5'!$B$18:$B$25,0),10)</f>
        <v>1</v>
      </c>
      <c r="L13" s="186">
        <f>INDEX('[11]данные'!$R$28:$S$35,MATCH('125'!B13,'[11]данные'!$R$28:$R$35,0),2)</f>
        <v>3</v>
      </c>
      <c r="M13" s="237">
        <f>INDEX('[11]коло1_5'!$B$27:$K$34,MATCH($B$13,'[11]коло1_5'!$B$27:$B$34,0),10)</f>
        <v>4</v>
      </c>
      <c r="N13" s="172"/>
      <c r="O13" s="240"/>
      <c r="P13" s="172"/>
      <c r="Q13" s="240"/>
      <c r="R13" s="172"/>
      <c r="S13" s="240"/>
      <c r="T13" s="241">
        <f>COUNTIF($Y13:$AA13,"&gt;=3")</f>
        <v>1</v>
      </c>
      <c r="U13" s="242">
        <f>I14+K14+M14+O14+Q14+S14</f>
        <v>14</v>
      </c>
      <c r="V13" s="176">
        <v>2</v>
      </c>
      <c r="W13" s="190"/>
      <c r="Y13" s="243">
        <f>I13</f>
        <v>0</v>
      </c>
      <c r="Z13" s="243">
        <f>K13</f>
        <v>1</v>
      </c>
      <c r="AA13" s="243">
        <f>M13</f>
        <v>4</v>
      </c>
    </row>
    <row r="14" spans="1:23" ht="12" customHeight="1">
      <c r="A14" s="232"/>
      <c r="B14" s="184"/>
      <c r="C14" s="244"/>
      <c r="D14" s="184"/>
      <c r="E14" s="245"/>
      <c r="F14" s="246"/>
      <c r="G14" s="247"/>
      <c r="H14" s="248"/>
      <c r="I14" s="239"/>
      <c r="J14" s="192"/>
      <c r="K14" s="237">
        <f>INDEX('[11]коло1_5'!$B$18:$K$25,MATCH($B$13,'[11]коло1_5'!$B$18:$B$25,0),8)</f>
        <v>4</v>
      </c>
      <c r="L14" s="192"/>
      <c r="M14" s="237">
        <f>INDEX('[11]коло1_5'!$B$27:$K$34,MATCH($B$13,'[11]коло1_5'!$B$27:$B$34,0),8)</f>
        <v>10</v>
      </c>
      <c r="N14" s="172"/>
      <c r="O14" s="237"/>
      <c r="P14" s="172"/>
      <c r="Q14" s="237"/>
      <c r="R14" s="172"/>
      <c r="S14" s="240"/>
      <c r="T14" s="249">
        <f>SUM(Y13:AA13)</f>
        <v>5</v>
      </c>
      <c r="U14" s="250"/>
      <c r="V14" s="184"/>
      <c r="W14" s="194"/>
    </row>
    <row r="15" spans="1:27" ht="12" customHeight="1">
      <c r="A15" s="232"/>
      <c r="B15" s="176"/>
      <c r="C15" s="233"/>
      <c r="D15" s="176"/>
      <c r="E15" s="234"/>
      <c r="F15" s="235"/>
      <c r="G15" s="236"/>
      <c r="H15" s="186"/>
      <c r="I15" s="237"/>
      <c r="J15" s="186"/>
      <c r="K15" s="237"/>
      <c r="L15" s="186"/>
      <c r="M15" s="237"/>
      <c r="N15" s="172"/>
      <c r="O15" s="240"/>
      <c r="P15" s="172"/>
      <c r="Q15" s="240"/>
      <c r="R15" s="172"/>
      <c r="S15" s="240"/>
      <c r="T15" s="241"/>
      <c r="U15" s="242"/>
      <c r="V15" s="176"/>
      <c r="W15" s="190"/>
      <c r="Y15" s="243">
        <f>I15</f>
        <v>0</v>
      </c>
      <c r="Z15" s="243">
        <f>K15</f>
        <v>0</v>
      </c>
      <c r="AA15" s="243">
        <f>M15</f>
        <v>0</v>
      </c>
    </row>
    <row r="16" spans="1:23" ht="12" customHeight="1" thickBot="1">
      <c r="A16" s="251"/>
      <c r="B16" s="252"/>
      <c r="C16" s="253"/>
      <c r="D16" s="252"/>
      <c r="E16" s="254"/>
      <c r="F16" s="255"/>
      <c r="G16" s="256"/>
      <c r="H16" s="257"/>
      <c r="I16" s="237"/>
      <c r="J16" s="257"/>
      <c r="K16" s="258"/>
      <c r="L16" s="257"/>
      <c r="M16" s="258"/>
      <c r="N16" s="259"/>
      <c r="O16" s="258"/>
      <c r="P16" s="259"/>
      <c r="Q16" s="258"/>
      <c r="R16" s="259"/>
      <c r="S16" s="260"/>
      <c r="T16" s="261"/>
      <c r="U16" s="262"/>
      <c r="V16" s="252"/>
      <c r="W16" s="263"/>
    </row>
    <row r="17" spans="1:27" ht="12" customHeight="1" thickTop="1">
      <c r="A17" s="264" t="s">
        <v>46</v>
      </c>
      <c r="B17" s="179">
        <v>2</v>
      </c>
      <c r="C17" s="265" t="str">
        <f>IF($B17&lt;&gt;" ",CONCATENATE(VLOOKUP($B17,all,2)," ",VLOOKUP($B17,all,3))," ")</f>
        <v>Корбан Артем</v>
      </c>
      <c r="D17" s="179" t="str">
        <f>IF($B17&lt;&gt;" ",VLOOKUP($B17,all,5)," ")</f>
        <v>КМС</v>
      </c>
      <c r="E17" s="266" t="str">
        <f>IF($B17&lt;&gt;" ",VLOOKUP($B17,all,12)," ")</f>
        <v>-ДВУОР,БХМ</v>
      </c>
      <c r="F17" s="267"/>
      <c r="G17" s="268"/>
      <c r="H17" s="269">
        <f>INDEX('[11]данные'!$R$12:$S$19,MATCH('125'!B17,'[11]данные'!$R$12:$R$19,0),2)</f>
        <v>4</v>
      </c>
      <c r="I17" s="237">
        <f>INDEX('[11]коло1_5'!$B$9:$K$16,MATCH($B$17,'[11]коло1_5'!$B$9:$B$16,0),10)</f>
        <v>1</v>
      </c>
      <c r="J17" s="269">
        <f>INDEX('[11]данные'!$R$20:$S$27,MATCH('125'!B17,'[11]данные'!$R$20:$R$27,0),2)</f>
        <v>6</v>
      </c>
      <c r="K17" s="270">
        <f>INDEX('[11]коло1_5'!$B$18:$K$25,MATCH($B$17,'[11]коло1_5'!$B$18:$B$25,0),10)</f>
        <v>0</v>
      </c>
      <c r="L17" s="238" t="s">
        <v>45</v>
      </c>
      <c r="M17" s="239"/>
      <c r="N17" s="192"/>
      <c r="O17" s="271"/>
      <c r="P17" s="192"/>
      <c r="Q17" s="271"/>
      <c r="R17" s="192"/>
      <c r="S17" s="271"/>
      <c r="T17" s="272">
        <f>COUNTIF($Y17:$AA17,"&gt;=3")</f>
        <v>0</v>
      </c>
      <c r="U17" s="273">
        <f>I18+K18+M18+O18+Q18+S18</f>
        <v>1</v>
      </c>
      <c r="V17" s="179"/>
      <c r="W17" s="274"/>
      <c r="Y17" s="243">
        <f>I17</f>
        <v>1</v>
      </c>
      <c r="Z17" s="243">
        <f>K17</f>
        <v>0</v>
      </c>
      <c r="AA17" s="243">
        <f>M17</f>
        <v>0</v>
      </c>
    </row>
    <row r="18" spans="1:23" ht="12" customHeight="1">
      <c r="A18" s="232"/>
      <c r="B18" s="184"/>
      <c r="C18" s="244"/>
      <c r="D18" s="184"/>
      <c r="E18" s="245"/>
      <c r="F18" s="246"/>
      <c r="G18" s="247"/>
      <c r="H18" s="192"/>
      <c r="I18" s="237">
        <f>INDEX('[11]коло1_5'!$B$9:$K$16,MATCH($B$17,'[11]коло1_5'!$B$9:$B$16,0),8)</f>
        <v>1</v>
      </c>
      <c r="J18" s="192"/>
      <c r="K18" s="187">
        <f>INDEX('[11]коло1_5'!$B$18:$K$25,MATCH($B$17,'[11]коло1_5'!$B$18:$B$25,0),8)</f>
        <v>0</v>
      </c>
      <c r="L18" s="248"/>
      <c r="M18" s="239"/>
      <c r="N18" s="172"/>
      <c r="O18" s="237"/>
      <c r="P18" s="172"/>
      <c r="Q18" s="237"/>
      <c r="R18" s="172"/>
      <c r="S18" s="240"/>
      <c r="T18" s="249">
        <f>SUM(Y17:AA17)</f>
        <v>1</v>
      </c>
      <c r="U18" s="250"/>
      <c r="V18" s="184"/>
      <c r="W18" s="194"/>
    </row>
    <row r="19" spans="1:27" ht="12" customHeight="1">
      <c r="A19" s="232"/>
      <c r="B19" s="176">
        <v>4</v>
      </c>
      <c r="C19" s="233" t="str">
        <f>IF($B19&lt;&gt;" ",CONCATENATE(VLOOKUP($B19,all,2)," ",VLOOKUP($B19,all,3))," ")</f>
        <v>Саранов Олександр</v>
      </c>
      <c r="D19" s="176" t="str">
        <f>IF($B19&lt;&gt;" ",VLOOKUP($B19,all,5)," ")</f>
        <v>КМС</v>
      </c>
      <c r="E19" s="234" t="str">
        <f>IF($B19&lt;&gt;" ",VLOOKUP($B19,all,12)," ")</f>
        <v>-ДВУОР,БХМ</v>
      </c>
      <c r="F19" s="235"/>
      <c r="G19" s="236"/>
      <c r="H19" s="186">
        <f>INDEX('[11]данные'!$R$12:$S$19,MATCH('125'!B19,'[11]данные'!$R$12:$R$19,0),2)</f>
        <v>2</v>
      </c>
      <c r="I19" s="237">
        <f>INDEX('[11]коло1_5'!$B$9:$K$16,MATCH($B$19,'[11]коло1_5'!$B$9:$B$16,0),10)</f>
        <v>3</v>
      </c>
      <c r="J19" s="238" t="s">
        <v>45</v>
      </c>
      <c r="K19" s="239"/>
      <c r="L19" s="172">
        <f>INDEX('[11]данные'!$R$28:$S$35,MATCH('125'!B19,'[11]данные'!$R$28:$R$35,0),2)</f>
        <v>6</v>
      </c>
      <c r="M19" s="270">
        <f>INDEX('[11]коло1_5'!$B$27:$K$34,MATCH($B$19,'[11]коло1_5'!$B$27:$B$34,0),10)</f>
        <v>0</v>
      </c>
      <c r="N19" s="172"/>
      <c r="O19" s="240"/>
      <c r="P19" s="172"/>
      <c r="Q19" s="240"/>
      <c r="R19" s="172"/>
      <c r="S19" s="240"/>
      <c r="T19" s="241">
        <f>COUNTIF($Y19:$AA19,"&gt;=3")</f>
        <v>1</v>
      </c>
      <c r="U19" s="242">
        <f>I20+K20+M20+O20+Q20+S20</f>
        <v>5</v>
      </c>
      <c r="V19" s="190">
        <v>2</v>
      </c>
      <c r="W19" s="190"/>
      <c r="Y19" s="243">
        <f>I19</f>
        <v>3</v>
      </c>
      <c r="Z19" s="243">
        <f>K19</f>
        <v>0</v>
      </c>
      <c r="AA19" s="243">
        <f>M19</f>
        <v>0</v>
      </c>
    </row>
    <row r="20" spans="1:23" ht="12" customHeight="1">
      <c r="A20" s="232"/>
      <c r="B20" s="184"/>
      <c r="C20" s="244"/>
      <c r="D20" s="184"/>
      <c r="E20" s="245"/>
      <c r="F20" s="246"/>
      <c r="G20" s="247"/>
      <c r="H20" s="192"/>
      <c r="I20" s="237">
        <f>INDEX('[11]коло1_5'!$B$9:$K$16,MATCH($B$19,'[11]коло1_5'!$B$9:$B$16,0),8)</f>
        <v>5</v>
      </c>
      <c r="J20" s="248"/>
      <c r="K20" s="239"/>
      <c r="L20" s="172"/>
      <c r="M20" s="187">
        <f>INDEX('[11]коло1_5'!$B$27:$K$34,MATCH($B$19,'[11]коло1_5'!$B$27:$B$34,0),8)</f>
        <v>0</v>
      </c>
      <c r="N20" s="172"/>
      <c r="O20" s="237"/>
      <c r="P20" s="172"/>
      <c r="Q20" s="237"/>
      <c r="R20" s="172"/>
      <c r="S20" s="240"/>
      <c r="T20" s="249">
        <f>SUM(Y19:AA19)</f>
        <v>3</v>
      </c>
      <c r="U20" s="250"/>
      <c r="V20" s="194"/>
      <c r="W20" s="194"/>
    </row>
    <row r="21" spans="1:27" ht="12" customHeight="1">
      <c r="A21" s="232"/>
      <c r="B21" s="176">
        <v>6</v>
      </c>
      <c r="C21" s="233" t="str">
        <f>IF($B21&lt;&gt;" ",CONCATENATE(VLOOKUP($B21,all,2)," ",VLOOKUP($B21,all,3))," ")</f>
        <v>Мациков Анзор</v>
      </c>
      <c r="D21" s="176" t="str">
        <f>IF($B21&lt;&gt;" ",VLOOKUP($B21,all,5)," ")</f>
        <v>КМС</v>
      </c>
      <c r="E21" s="234" t="str">
        <f>IF($B21&lt;&gt;" ",VLOOKUP($B21,all,12)," ")</f>
        <v>,ДАГ</v>
      </c>
      <c r="F21" s="235"/>
      <c r="G21" s="236"/>
      <c r="H21" s="238" t="s">
        <v>45</v>
      </c>
      <c r="I21" s="239"/>
      <c r="J21" s="172">
        <f>INDEX('[11]данные'!$R$20:$S$27,MATCH('125'!B21,'[11]данные'!$R$20:$R$27,0),2)</f>
        <v>2</v>
      </c>
      <c r="K21" s="270">
        <f>INDEX('[11]коло1_5'!$B$18:$K$25,MATCH($B$21,'[11]коло1_5'!$B$18:$B$25,0),10)</f>
        <v>4</v>
      </c>
      <c r="L21" s="172">
        <f>INDEX('[11]данные'!$R$28:$S$35,MATCH('125'!B21,'[11]данные'!$R$28:$R$35,0),2)</f>
        <v>4</v>
      </c>
      <c r="M21" s="270">
        <f>INDEX('[11]коло1_5'!$B$27:$K$34,MATCH($B$21,'[11]коло1_5'!$B$27:$B$34,0),10)</f>
        <v>3</v>
      </c>
      <c r="N21" s="172"/>
      <c r="O21" s="240"/>
      <c r="P21" s="172"/>
      <c r="Q21" s="240"/>
      <c r="R21" s="172"/>
      <c r="S21" s="240"/>
      <c r="T21" s="241">
        <f>COUNTIF($Y21:$AA21,"&gt;=3")</f>
        <v>2</v>
      </c>
      <c r="U21" s="242">
        <f>I22+K22+M22+O22+Q22+S22</f>
        <v>18</v>
      </c>
      <c r="V21" s="190">
        <v>1</v>
      </c>
      <c r="W21" s="190"/>
      <c r="Y21" s="243">
        <f>I21</f>
        <v>0</v>
      </c>
      <c r="Z21" s="243">
        <f>K21</f>
        <v>4</v>
      </c>
      <c r="AA21" s="243">
        <f>M21</f>
        <v>3</v>
      </c>
    </row>
    <row r="22" spans="1:23" ht="12" customHeight="1">
      <c r="A22" s="232"/>
      <c r="B22" s="184"/>
      <c r="C22" s="244"/>
      <c r="D22" s="184"/>
      <c r="E22" s="245"/>
      <c r="F22" s="246"/>
      <c r="G22" s="247"/>
      <c r="H22" s="248"/>
      <c r="I22" s="239"/>
      <c r="J22" s="172"/>
      <c r="K22" s="187">
        <f>INDEX('[11]коло1_5'!$B$18:$K$25,MATCH($B$21,'[11]коло1_5'!$B$18:$B$25,0),8)</f>
        <v>10</v>
      </c>
      <c r="L22" s="172"/>
      <c r="M22" s="187">
        <f>INDEX('[11]коло1_5'!$B$27:$K$34,MATCH($B$21,'[11]коло1_5'!$B$27:$B$34,0),8)</f>
        <v>8</v>
      </c>
      <c r="N22" s="172"/>
      <c r="O22" s="237"/>
      <c r="P22" s="172"/>
      <c r="Q22" s="237"/>
      <c r="R22" s="172"/>
      <c r="S22" s="240"/>
      <c r="T22" s="249">
        <f>SUM(Y21:AA21)</f>
        <v>7</v>
      </c>
      <c r="U22" s="250"/>
      <c r="V22" s="194"/>
      <c r="W22" s="194"/>
    </row>
    <row r="24" spans="1:23" ht="27" customHeight="1">
      <c r="A24" s="275"/>
      <c r="B24" s="276"/>
      <c r="C24" s="277" t="s">
        <v>3</v>
      </c>
      <c r="D24" s="278"/>
      <c r="E24" s="279" t="s">
        <v>47</v>
      </c>
      <c r="F24" s="279"/>
      <c r="G24" s="279"/>
      <c r="H24" s="279"/>
      <c r="I24" s="279"/>
      <c r="J24" s="279"/>
      <c r="K24" s="280"/>
      <c r="L24" s="280"/>
      <c r="M24" s="280"/>
      <c r="N24" s="280"/>
      <c r="O24" s="280"/>
      <c r="P24" s="280"/>
      <c r="Q24" s="280"/>
      <c r="R24" s="280"/>
      <c r="S24" s="280"/>
      <c r="T24" s="281"/>
      <c r="U24" s="281"/>
      <c r="V24" s="282"/>
      <c r="W24" s="283"/>
    </row>
    <row r="25" spans="1:23" ht="15">
      <c r="A25" s="284">
        <f>'[11]данные'!AE10</f>
        <v>1</v>
      </c>
      <c r="B25" s="285">
        <f>'[11]1_2'!K8</f>
        <v>5</v>
      </c>
      <c r="C25" s="286" t="str">
        <f>IF($A25&lt;&gt;" ",CONCATENATE(VLOOKUP(A25,all,2)," ",VLOOKUP(A25,all,3)," (",VLOOKUP(A25,all,12),") "))</f>
        <v>Ідзінський Юрій (Д,ЛВС) </v>
      </c>
      <c r="D25" s="283"/>
      <c r="E25" s="283"/>
      <c r="F25" s="283"/>
      <c r="G25" s="287"/>
      <c r="H25" s="283"/>
      <c r="I25" s="283"/>
      <c r="J25" s="283"/>
      <c r="K25" s="283"/>
      <c r="L25" s="283"/>
      <c r="M25" s="283"/>
      <c r="N25" s="283"/>
      <c r="O25" s="283"/>
      <c r="P25" s="283"/>
      <c r="Q25" s="283"/>
      <c r="R25" s="283"/>
      <c r="S25" s="283"/>
      <c r="T25" s="281"/>
      <c r="U25" s="281"/>
      <c r="V25" s="282"/>
      <c r="W25" s="283"/>
    </row>
    <row r="26" spans="1:23" ht="15">
      <c r="A26" s="288"/>
      <c r="B26" s="285">
        <f>'[11]1_2'!I8</f>
        <v>10</v>
      </c>
      <c r="C26" s="289"/>
      <c r="D26" s="290"/>
      <c r="E26" s="283"/>
      <c r="F26" s="283"/>
      <c r="G26" s="287"/>
      <c r="H26" s="291"/>
      <c r="I26" s="292"/>
      <c r="J26" s="291"/>
      <c r="K26" s="292"/>
      <c r="L26" s="291"/>
      <c r="M26" s="292"/>
      <c r="N26" s="293"/>
      <c r="O26" s="287"/>
      <c r="P26" s="293"/>
      <c r="Q26" s="287"/>
      <c r="R26" s="293"/>
      <c r="S26" s="287"/>
      <c r="T26" s="281"/>
      <c r="U26" s="281"/>
      <c r="V26" s="282"/>
      <c r="W26" s="283"/>
    </row>
    <row r="27" spans="1:23" ht="15">
      <c r="A27" s="294"/>
      <c r="B27" s="295"/>
      <c r="C27" s="287"/>
      <c r="D27" s="296"/>
      <c r="E27" s="186">
        <f>IF(B25&lt;B29,A29,A25)</f>
        <v>1</v>
      </c>
      <c r="F27" s="188">
        <f>'[11]фінал'!K8</f>
        <v>4</v>
      </c>
      <c r="G27" s="212" t="str">
        <f>IF($E27&lt;&gt;" ",CONCATENATE(VLOOKUP(E27,all,2)," ",VLOOKUP(E27,all,3)," (",VLOOKUP(E27,all,12),") "))</f>
        <v>Ідзінський Юрій (Д,ЛВС) </v>
      </c>
      <c r="H27" s="213"/>
      <c r="I27" s="214"/>
      <c r="J27" s="297"/>
      <c r="K27" s="287"/>
      <c r="L27" s="293"/>
      <c r="M27" s="287"/>
      <c r="N27" s="293"/>
      <c r="O27" s="287"/>
      <c r="P27" s="293"/>
      <c r="Q27" s="287"/>
      <c r="R27" s="293"/>
      <c r="S27" s="287"/>
      <c r="T27" s="281"/>
      <c r="U27" s="281"/>
      <c r="V27" s="282"/>
      <c r="W27" s="283"/>
    </row>
    <row r="28" spans="1:23" ht="15">
      <c r="A28" s="298"/>
      <c r="B28" s="299"/>
      <c r="C28" s="287"/>
      <c r="D28" s="300"/>
      <c r="E28" s="192"/>
      <c r="F28" s="188">
        <f>'[11]фінал'!I8</f>
        <v>10</v>
      </c>
      <c r="G28" s="227"/>
      <c r="H28" s="228"/>
      <c r="I28" s="229"/>
      <c r="J28" s="280"/>
      <c r="K28" s="301"/>
      <c r="L28" s="280"/>
      <c r="M28" s="302"/>
      <c r="N28" s="280"/>
      <c r="O28" s="293"/>
      <c r="P28" s="280"/>
      <c r="Q28" s="293"/>
      <c r="R28" s="280"/>
      <c r="S28" s="293"/>
      <c r="T28" s="303"/>
      <c r="U28" s="304"/>
      <c r="V28" s="283"/>
      <c r="W28" s="275"/>
    </row>
    <row r="29" spans="1:23" ht="15">
      <c r="A29" s="284">
        <f>'[11]данные'!AE11</f>
        <v>4</v>
      </c>
      <c r="B29" s="285">
        <f>'[11]1_2'!K9</f>
        <v>0</v>
      </c>
      <c r="C29" s="286" t="str">
        <f>IF($A29&lt;&gt;" ",CONCATENATE(VLOOKUP(A29,all,2)," ",VLOOKUP(A29,all,3)," (",VLOOKUP(A29,all,12),") "))</f>
        <v>Саранов Олександр (-ДВУОР,БХМ) </v>
      </c>
      <c r="D29" s="305"/>
      <c r="E29" s="278"/>
      <c r="F29" s="299"/>
      <c r="G29" s="283"/>
      <c r="H29" s="280"/>
      <c r="I29" s="302"/>
      <c r="J29" s="306"/>
      <c r="K29" s="301"/>
      <c r="L29" s="280"/>
      <c r="M29" s="302"/>
      <c r="N29" s="280"/>
      <c r="O29" s="302"/>
      <c r="P29" s="280"/>
      <c r="Q29" s="302"/>
      <c r="R29" s="280"/>
      <c r="S29" s="293"/>
      <c r="T29" s="303"/>
      <c r="U29" s="304"/>
      <c r="V29" s="283"/>
      <c r="W29" s="275"/>
    </row>
    <row r="30" spans="1:23" ht="15">
      <c r="A30" s="288"/>
      <c r="B30" s="285">
        <f>'[11]1_2'!I9</f>
        <v>0</v>
      </c>
      <c r="C30" s="289"/>
      <c r="D30" s="299"/>
      <c r="E30" s="278"/>
      <c r="F30" s="299"/>
      <c r="G30" s="283"/>
      <c r="H30" s="280"/>
      <c r="I30" s="302"/>
      <c r="J30" s="306"/>
      <c r="K30" s="307">
        <f>IF(F27&lt;F35,E35,E27)</f>
        <v>1</v>
      </c>
      <c r="L30" s="308"/>
      <c r="M30" s="302"/>
      <c r="N30" s="280"/>
      <c r="O30" s="302"/>
      <c r="P30" s="280"/>
      <c r="Q30" s="302"/>
      <c r="R30" s="280"/>
      <c r="S30" s="293"/>
      <c r="T30" s="303"/>
      <c r="U30" s="304"/>
      <c r="V30" s="283"/>
      <c r="W30" s="275"/>
    </row>
    <row r="31" spans="1:23" ht="15">
      <c r="A31" s="294"/>
      <c r="B31" s="295"/>
      <c r="C31" s="287"/>
      <c r="D31" s="299"/>
      <c r="E31" s="278"/>
      <c r="F31" s="299"/>
      <c r="G31" s="283"/>
      <c r="H31" s="280"/>
      <c r="I31" s="302"/>
      <c r="J31" s="306"/>
      <c r="K31" s="309"/>
      <c r="L31" s="310"/>
      <c r="M31" s="302"/>
      <c r="N31" s="280"/>
      <c r="O31" s="293"/>
      <c r="P31" s="280"/>
      <c r="Q31" s="293"/>
      <c r="R31" s="280"/>
      <c r="S31" s="293"/>
      <c r="T31" s="303"/>
      <c r="U31" s="304"/>
      <c r="V31" s="283"/>
      <c r="W31" s="275"/>
    </row>
    <row r="32" spans="1:23" ht="15">
      <c r="A32" s="298"/>
      <c r="B32" s="299"/>
      <c r="C32" s="287"/>
      <c r="D32" s="299"/>
      <c r="E32" s="278"/>
      <c r="F32" s="299"/>
      <c r="G32" s="283"/>
      <c r="H32" s="280"/>
      <c r="I32" s="302"/>
      <c r="J32" s="306"/>
      <c r="K32" s="311" t="str">
        <f>IF($K30&lt;&gt;" ",CONCATENATE(VLOOKUP(K30,all,2)," ",VLOOKUP(K30,all,3)," (",VLOOKUP(K30,all,12),") "))</f>
        <v>Ідзінський Юрій (Д,ЛВС) </v>
      </c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3"/>
      <c r="W32" s="275"/>
    </row>
    <row r="33" spans="1:23" ht="15">
      <c r="A33" s="284">
        <f>'[11]данные'!AE12</f>
        <v>6</v>
      </c>
      <c r="B33" s="285">
        <f>'[11]1_2'!K10</f>
        <v>1</v>
      </c>
      <c r="C33" s="286" t="str">
        <f>IF($A33&lt;&gt;" ",CONCATENATE(VLOOKUP(A33,all,2)," ",VLOOKUP(A33,all,3)," (",VLOOKUP(A33,all,12),") "))</f>
        <v>Мациков Анзор (,ДАГ) </v>
      </c>
      <c r="D33" s="299"/>
      <c r="E33" s="278"/>
      <c r="F33" s="299"/>
      <c r="G33" s="283"/>
      <c r="H33" s="280"/>
      <c r="I33" s="302"/>
      <c r="J33" s="306"/>
      <c r="K33" s="314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6"/>
      <c r="W33" s="275"/>
    </row>
    <row r="34" spans="1:23" ht="15">
      <c r="A34" s="288"/>
      <c r="B34" s="285">
        <f>'[11]1_2'!I10</f>
        <v>2</v>
      </c>
      <c r="C34" s="289"/>
      <c r="D34" s="290"/>
      <c r="E34" s="278"/>
      <c r="F34" s="299"/>
      <c r="G34" s="283"/>
      <c r="H34" s="280"/>
      <c r="I34" s="302"/>
      <c r="J34" s="306"/>
      <c r="K34" s="302"/>
      <c r="L34" s="280"/>
      <c r="M34" s="302"/>
      <c r="N34" s="280"/>
      <c r="O34" s="302"/>
      <c r="P34" s="280"/>
      <c r="Q34" s="302"/>
      <c r="R34" s="280"/>
      <c r="S34" s="293"/>
      <c r="T34" s="303"/>
      <c r="U34" s="304"/>
      <c r="V34" s="283"/>
      <c r="W34" s="275"/>
    </row>
    <row r="35" spans="1:23" ht="15">
      <c r="A35" s="294"/>
      <c r="B35" s="295"/>
      <c r="C35" s="287"/>
      <c r="D35" s="296"/>
      <c r="E35" s="186">
        <f>IF(B33&lt;B37,A37,A33)</f>
        <v>5</v>
      </c>
      <c r="F35" s="188">
        <f>'[11]фінал'!K9</f>
        <v>0</v>
      </c>
      <c r="G35" s="212" t="str">
        <f>IF($E35&lt;&gt;" ",CONCATENATE(VLOOKUP(E35,all,2)," ",VLOOKUP(E35,all,3)," (",VLOOKUP(E35,all,12),") "))</f>
        <v>Гашенко Артем (,Київ) </v>
      </c>
      <c r="H35" s="213"/>
      <c r="I35" s="214"/>
      <c r="J35" s="317"/>
      <c r="K35" s="302"/>
      <c r="L35" s="280"/>
      <c r="M35" s="302"/>
      <c r="N35" s="280"/>
      <c r="O35" s="302"/>
      <c r="P35" s="280"/>
      <c r="Q35" s="302"/>
      <c r="R35" s="280"/>
      <c r="S35" s="293"/>
      <c r="T35" s="303"/>
      <c r="U35" s="304"/>
      <c r="V35" s="283"/>
      <c r="W35" s="275"/>
    </row>
    <row r="36" spans="1:23" ht="15">
      <c r="A36" s="298"/>
      <c r="B36" s="299"/>
      <c r="C36" s="287"/>
      <c r="D36" s="300"/>
      <c r="E36" s="192"/>
      <c r="F36" s="188" t="str">
        <f>'[11]фінал'!I9</f>
        <v> </v>
      </c>
      <c r="G36" s="227"/>
      <c r="H36" s="228"/>
      <c r="I36" s="229"/>
      <c r="J36" s="280"/>
      <c r="K36" s="302"/>
      <c r="L36" s="280"/>
      <c r="M36" s="302"/>
      <c r="N36" s="280"/>
      <c r="O36" s="293"/>
      <c r="P36" s="280"/>
      <c r="Q36" s="293"/>
      <c r="R36" s="280"/>
      <c r="S36" s="293"/>
      <c r="T36" s="303"/>
      <c r="U36" s="304"/>
      <c r="V36" s="283"/>
      <c r="W36" s="275"/>
    </row>
    <row r="37" spans="1:23" ht="15">
      <c r="A37" s="284">
        <f>'[11]данные'!AE13</f>
        <v>5</v>
      </c>
      <c r="B37" s="285">
        <f>'[11]1_2'!K11</f>
        <v>3</v>
      </c>
      <c r="C37" s="286" t="str">
        <f>IF($A37&lt;&gt;" ",CONCATENATE(VLOOKUP(A37,all,2)," ",VLOOKUP(A37,all,3)," (",VLOOKUP(A37,all,12),") "))</f>
        <v>Гашенко Артем (,Київ) </v>
      </c>
      <c r="D37" s="305"/>
      <c r="E37" s="299"/>
      <c r="F37" s="299"/>
      <c r="G37" s="299"/>
      <c r="H37" s="278"/>
      <c r="I37" s="318"/>
      <c r="J37" s="278"/>
      <c r="K37" s="318"/>
      <c r="L37" s="278"/>
      <c r="M37" s="318"/>
      <c r="N37" s="278"/>
      <c r="O37" s="318"/>
      <c r="P37" s="278"/>
      <c r="Q37" s="318"/>
      <c r="R37" s="278"/>
      <c r="S37" s="319"/>
      <c r="T37" s="320"/>
      <c r="U37" s="321"/>
      <c r="V37" s="299"/>
      <c r="W37" s="275"/>
    </row>
    <row r="38" spans="1:3" ht="15">
      <c r="A38" s="288"/>
      <c r="B38" s="285">
        <f>'[11]1_2'!I11</f>
        <v>11</v>
      </c>
      <c r="C38" s="289"/>
    </row>
    <row r="39" ht="15">
      <c r="A39" s="322"/>
    </row>
    <row r="40" spans="1:10" ht="15">
      <c r="A40" s="322"/>
      <c r="E40" s="323" t="s">
        <v>48</v>
      </c>
      <c r="F40" s="323"/>
      <c r="G40" s="323"/>
      <c r="H40" s="323"/>
      <c r="I40" s="323"/>
      <c r="J40" s="323"/>
    </row>
    <row r="41" ht="15">
      <c r="A41" s="322"/>
    </row>
    <row r="42" spans="4:22" ht="15">
      <c r="D42" s="322"/>
      <c r="E42" s="186">
        <f>'[11]за 3м (6_7)'!B8</f>
        <v>4</v>
      </c>
      <c r="F42" s="188">
        <f>'[11]за 3м (6_7)'!K8</f>
        <v>1</v>
      </c>
      <c r="G42" s="212" t="str">
        <f>IF($E42&lt;&gt;" ",CONCATENATE(VLOOKUP(E42,all,2)," ",VLOOKUP(E42,all,3)," (",VLOOKUP(E42,all,12),") "))</f>
        <v>Саранов Олександр (-ДВУОР,БХМ) </v>
      </c>
      <c r="H42" s="213"/>
      <c r="I42" s="214"/>
      <c r="J42" s="297"/>
      <c r="K42" s="287"/>
      <c r="L42" s="293"/>
      <c r="M42" s="287"/>
      <c r="N42" s="293"/>
      <c r="O42" s="287"/>
      <c r="P42" s="293"/>
      <c r="Q42" s="287"/>
      <c r="R42" s="293"/>
      <c r="S42" s="287"/>
      <c r="T42" s="281"/>
      <c r="U42" s="281"/>
      <c r="V42" s="282"/>
    </row>
    <row r="43" spans="4:22" ht="15">
      <c r="D43" s="322"/>
      <c r="E43" s="192"/>
      <c r="F43" s="188">
        <f>'[11]за 3м (6_7)'!I8</f>
        <v>1</v>
      </c>
      <c r="G43" s="227"/>
      <c r="H43" s="228"/>
      <c r="I43" s="229"/>
      <c r="J43" s="324"/>
      <c r="K43" s="307">
        <f>IF(F42&lt;F46,E46,E42)</f>
        <v>6</v>
      </c>
      <c r="L43" s="308"/>
      <c r="M43" s="302"/>
      <c r="N43" s="280"/>
      <c r="O43" s="302"/>
      <c r="P43" s="280"/>
      <c r="Q43" s="302"/>
      <c r="R43" s="280"/>
      <c r="S43" s="293"/>
      <c r="T43" s="303"/>
      <c r="U43" s="304"/>
      <c r="V43" s="283"/>
    </row>
    <row r="44" spans="4:22" ht="15">
      <c r="D44" s="322"/>
      <c r="E44" s="294"/>
      <c r="F44" s="295"/>
      <c r="G44" s="283"/>
      <c r="H44" s="283"/>
      <c r="I44" s="325"/>
      <c r="J44" s="306"/>
      <c r="K44" s="309"/>
      <c r="L44" s="310"/>
      <c r="M44" s="302"/>
      <c r="N44" s="280"/>
      <c r="O44" s="293"/>
      <c r="P44" s="280"/>
      <c r="Q44" s="293"/>
      <c r="R44" s="280"/>
      <c r="S44" s="293"/>
      <c r="T44" s="303"/>
      <c r="U44" s="304"/>
      <c r="V44" s="283"/>
    </row>
    <row r="45" spans="4:22" ht="15">
      <c r="D45" s="322"/>
      <c r="E45" s="278"/>
      <c r="F45" s="299"/>
      <c r="G45" s="283"/>
      <c r="H45" s="280"/>
      <c r="I45" s="302"/>
      <c r="J45" s="306"/>
      <c r="K45" s="311" t="str">
        <f>IF($K43&lt;&gt;" ",CONCATENATE(VLOOKUP(K43,all,2)," ",VLOOKUP(K43,all,3)," (",VLOOKUP(K43,all,12),") "))</f>
        <v>Мациков Анзор (,ДАГ) </v>
      </c>
      <c r="L45" s="312"/>
      <c r="M45" s="312"/>
      <c r="N45" s="312"/>
      <c r="O45" s="312"/>
      <c r="P45" s="312"/>
      <c r="Q45" s="312"/>
      <c r="R45" s="312"/>
      <c r="S45" s="312"/>
      <c r="T45" s="312"/>
      <c r="U45" s="312"/>
      <c r="V45" s="313"/>
    </row>
    <row r="46" spans="4:22" ht="15">
      <c r="D46" s="322"/>
      <c r="E46" s="186">
        <f>'[11]за 3м (6_7)'!B9</f>
        <v>6</v>
      </c>
      <c r="F46" s="188">
        <f>'[11]за 3м (6_7)'!K9</f>
        <v>3</v>
      </c>
      <c r="G46" s="212" t="str">
        <f>IF($E46&lt;&gt;" ",CONCATENATE(VLOOKUP(E46,all,2)," ",VLOOKUP(E46,all,3)," (",VLOOKUP(E46,all,12),") "))</f>
        <v>Мациков Анзор (,ДАГ) </v>
      </c>
      <c r="H46" s="213"/>
      <c r="I46" s="214"/>
      <c r="J46" s="317"/>
      <c r="K46" s="314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6"/>
    </row>
    <row r="47" spans="4:22" ht="15">
      <c r="D47" s="322"/>
      <c r="E47" s="192"/>
      <c r="F47" s="188">
        <f>'[11]за 3м (6_7)'!I9</f>
        <v>2</v>
      </c>
      <c r="G47" s="227"/>
      <c r="H47" s="228"/>
      <c r="I47" s="229"/>
      <c r="J47" s="280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</row>
    <row r="48" spans="4:22" ht="15">
      <c r="D48" s="322"/>
      <c r="E48" s="299"/>
      <c r="F48" s="299"/>
      <c r="G48" s="283"/>
      <c r="H48" s="280"/>
      <c r="I48" s="302"/>
      <c r="J48" s="280"/>
      <c r="K48" s="326"/>
      <c r="L48" s="326"/>
      <c r="M48" s="326"/>
      <c r="N48" s="326"/>
      <c r="O48" s="326"/>
      <c r="P48" s="326"/>
      <c r="Q48" s="326"/>
      <c r="R48" s="326"/>
      <c r="S48" s="326"/>
      <c r="T48" s="326"/>
      <c r="U48" s="326"/>
      <c r="V48" s="326"/>
    </row>
    <row r="49" spans="1:22" ht="15">
      <c r="A49" s="206" t="s">
        <v>8</v>
      </c>
      <c r="B49" s="206"/>
      <c r="C49" s="206"/>
      <c r="E49" s="299"/>
      <c r="F49" s="299"/>
      <c r="G49" s="283"/>
      <c r="H49" s="280"/>
      <c r="I49" s="302"/>
      <c r="J49" s="280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</row>
    <row r="50" spans="1:22" ht="15">
      <c r="A50" s="327">
        <v>1</v>
      </c>
      <c r="B50" s="328">
        <f>K30</f>
        <v>1</v>
      </c>
      <c r="C50" s="160" t="str">
        <f aca="true" t="shared" si="0" ref="C50:C56">IF(B50&lt;&gt;" ",CONCATENATE(VLOOKUP(B50,all,2)," ",VLOOKUP(B50,all,3)," (",VLOOKUP(B50,all,12),") ")," ")</f>
        <v>Ідзінський Юрій (Д,ЛВС) </v>
      </c>
      <c r="E50" s="299"/>
      <c r="F50" s="299"/>
      <c r="G50" s="283"/>
      <c r="H50" s="280"/>
      <c r="I50" s="302"/>
      <c r="J50" s="280"/>
      <c r="K50" s="326"/>
      <c r="L50" s="326"/>
      <c r="M50" s="326"/>
      <c r="N50" s="326"/>
      <c r="O50" s="326"/>
      <c r="P50" s="326"/>
      <c r="Q50" s="326"/>
      <c r="R50" s="326"/>
      <c r="S50" s="326"/>
      <c r="T50" s="326"/>
      <c r="U50" s="326"/>
      <c r="V50" s="326"/>
    </row>
    <row r="51" spans="1:22" ht="15">
      <c r="A51" s="160">
        <v>2</v>
      </c>
      <c r="B51" s="328">
        <f>IF('[11]фінал'!K9&gt;'[11]фінал'!K8,'[11]фінал'!B8,'[11]фінал'!B9)</f>
        <v>5</v>
      </c>
      <c r="C51" s="160" t="str">
        <f t="shared" si="0"/>
        <v>Гашенко Артем (,Київ) </v>
      </c>
      <c r="D51" s="322"/>
      <c r="E51" s="299"/>
      <c r="F51" s="299"/>
      <c r="G51" s="283"/>
      <c r="H51" s="280"/>
      <c r="I51" s="302"/>
      <c r="J51" s="280"/>
      <c r="K51" s="326"/>
      <c r="L51" s="326"/>
      <c r="M51" s="326"/>
      <c r="N51" s="326"/>
      <c r="O51" s="326"/>
      <c r="P51" s="326"/>
      <c r="Q51" s="326"/>
      <c r="R51" s="326"/>
      <c r="S51" s="326"/>
      <c r="T51" s="326"/>
      <c r="U51" s="326"/>
      <c r="V51" s="326"/>
    </row>
    <row r="52" spans="1:22" ht="15">
      <c r="A52" s="160">
        <v>3</v>
      </c>
      <c r="B52" s="328">
        <f>IF('[11]за 3м (6_7)'!K9&gt;'[11]за 3м (6_7)'!K8,'[11]за 3м (6_7)'!B9,'[11]за 3м (6_7)'!B8)</f>
        <v>6</v>
      </c>
      <c r="C52" s="160" t="str">
        <f t="shared" si="0"/>
        <v>Мациков Анзор (,ДАГ) </v>
      </c>
      <c r="D52" s="322"/>
      <c r="E52" s="299"/>
      <c r="F52" s="299"/>
      <c r="G52" s="283"/>
      <c r="H52" s="280"/>
      <c r="I52" s="302"/>
      <c r="J52" s="280"/>
      <c r="K52" s="326"/>
      <c r="L52" s="326"/>
      <c r="M52" s="326"/>
      <c r="N52" s="326"/>
      <c r="O52" s="326"/>
      <c r="P52" s="326"/>
      <c r="Q52" s="326"/>
      <c r="R52" s="326"/>
      <c r="S52" s="326"/>
      <c r="T52" s="326"/>
      <c r="U52" s="326"/>
      <c r="V52" s="326"/>
    </row>
    <row r="53" spans="1:22" ht="15">
      <c r="A53" s="160">
        <v>4</v>
      </c>
      <c r="B53" s="328">
        <f>IF('[11]за 3м (6_7)'!K9&gt;'[11]за 3м (6_7)'!K8,'[11]за 3м (6_7)'!B8,'[11]за 3м (6_7)'!B9)</f>
        <v>4</v>
      </c>
      <c r="C53" s="160" t="str">
        <f t="shared" si="0"/>
        <v>Саранов Олександр (-ДВУОР,БХМ) </v>
      </c>
      <c r="D53" s="322"/>
      <c r="E53" s="299"/>
      <c r="F53" s="299"/>
      <c r="G53" s="283"/>
      <c r="H53" s="280"/>
      <c r="I53" s="302"/>
      <c r="J53" s="280"/>
      <c r="K53" s="326"/>
      <c r="L53" s="326"/>
      <c r="M53" s="326"/>
      <c r="N53" s="326"/>
      <c r="O53" s="326"/>
      <c r="P53" s="326"/>
      <c r="Q53" s="326"/>
      <c r="R53" s="326"/>
      <c r="S53" s="326"/>
      <c r="T53" s="326"/>
      <c r="U53" s="326"/>
      <c r="V53" s="326"/>
    </row>
    <row r="54" spans="1:22" ht="15">
      <c r="A54" s="160">
        <v>5</v>
      </c>
      <c r="B54" s="328">
        <v>3</v>
      </c>
      <c r="C54" s="160" t="str">
        <f t="shared" si="0"/>
        <v>Позоян Арсен ( - ,ПЛТ) </v>
      </c>
      <c r="D54" s="322"/>
      <c r="E54" s="299"/>
      <c r="F54" s="299"/>
      <c r="G54" s="283"/>
      <c r="H54" s="280"/>
      <c r="I54" s="302"/>
      <c r="J54" s="280"/>
      <c r="K54" s="326"/>
      <c r="L54" s="326"/>
      <c r="M54" s="326"/>
      <c r="N54" s="326"/>
      <c r="O54" s="326"/>
      <c r="P54" s="326"/>
      <c r="Q54" s="326"/>
      <c r="R54" s="326"/>
      <c r="S54" s="326"/>
      <c r="T54" s="326"/>
      <c r="U54" s="326"/>
      <c r="V54" s="326"/>
    </row>
    <row r="55" spans="1:22" ht="15">
      <c r="A55" s="160">
        <v>6</v>
      </c>
      <c r="B55" s="328">
        <v>2</v>
      </c>
      <c r="C55" s="160" t="str">
        <f t="shared" si="0"/>
        <v>Корбан Артем (-ДВУОР,БХМ) </v>
      </c>
      <c r="D55" s="322"/>
      <c r="E55" s="299"/>
      <c r="F55" s="299"/>
      <c r="G55" s="283"/>
      <c r="H55" s="280"/>
      <c r="I55" s="302"/>
      <c r="J55" s="280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</row>
    <row r="56" spans="2:22" ht="15">
      <c r="B56" s="205" t="s">
        <v>41</v>
      </c>
      <c r="C56" s="160" t="str">
        <f t="shared" si="0"/>
        <v> </v>
      </c>
      <c r="D56" s="322"/>
      <c r="E56" s="299"/>
      <c r="F56" s="299"/>
      <c r="G56" s="283"/>
      <c r="H56" s="280"/>
      <c r="I56" s="302"/>
      <c r="J56" s="280"/>
      <c r="K56" s="326"/>
      <c r="L56" s="326"/>
      <c r="M56" s="326"/>
      <c r="N56" s="326"/>
      <c r="O56" s="326"/>
      <c r="P56" s="326"/>
      <c r="Q56" s="326"/>
      <c r="R56" s="326"/>
      <c r="S56" s="326"/>
      <c r="T56" s="326"/>
      <c r="U56" s="326"/>
      <c r="V56" s="326"/>
    </row>
    <row r="57" spans="4:22" ht="15">
      <c r="D57" s="322"/>
      <c r="E57" s="299"/>
      <c r="F57" s="299"/>
      <c r="G57" s="283"/>
      <c r="H57" s="280"/>
      <c r="I57" s="302"/>
      <c r="J57" s="280"/>
      <c r="K57" s="326"/>
      <c r="L57" s="326"/>
      <c r="M57" s="326"/>
      <c r="N57" s="326"/>
      <c r="O57" s="326"/>
      <c r="P57" s="326"/>
      <c r="Q57" s="326"/>
      <c r="R57" s="326"/>
      <c r="S57" s="326"/>
      <c r="T57" s="326"/>
      <c r="U57" s="326"/>
      <c r="V57" s="326"/>
    </row>
    <row r="58" spans="1:23" ht="33.75" customHeight="1" hidden="1" outlineLevel="1">
      <c r="A58" s="323" t="str">
        <f>CONCATENATE("Головний суддя _____________",'[2]Лист3'!$B$6,"                              Головний секретар _____________",'[2]Лист3'!$B$7)</f>
        <v>Головний суддя _____________Грдзелідзе С.Р.                              Головний секретар _____________Клімчук Г.О.</v>
      </c>
      <c r="B58" s="323"/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323"/>
      <c r="O58" s="323"/>
      <c r="P58" s="323"/>
      <c r="Q58" s="323"/>
      <c r="R58" s="323"/>
      <c r="S58" s="323"/>
      <c r="T58" s="323"/>
      <c r="U58" s="323"/>
      <c r="V58" s="323"/>
      <c r="W58" s="323"/>
    </row>
    <row r="59" spans="4:22" ht="15" collapsed="1">
      <c r="D59" s="322"/>
      <c r="E59" s="299"/>
      <c r="F59" s="319"/>
      <c r="G59" s="287"/>
      <c r="H59" s="287"/>
      <c r="I59" s="287"/>
      <c r="J59" s="280"/>
      <c r="K59" s="302"/>
      <c r="L59" s="280"/>
      <c r="M59" s="302"/>
      <c r="N59" s="280"/>
      <c r="O59" s="302"/>
      <c r="P59" s="280"/>
      <c r="Q59" s="302"/>
      <c r="R59" s="280"/>
      <c r="S59" s="293"/>
      <c r="T59" s="303"/>
      <c r="U59" s="304"/>
      <c r="V59" s="283"/>
    </row>
    <row r="60" spans="4:22" ht="15">
      <c r="D60" s="322"/>
      <c r="E60" s="299"/>
      <c r="F60" s="319"/>
      <c r="G60" s="287"/>
      <c r="H60" s="287"/>
      <c r="I60" s="287"/>
      <c r="J60" s="280"/>
      <c r="K60" s="302"/>
      <c r="L60" s="280"/>
      <c r="M60" s="302"/>
      <c r="N60" s="280"/>
      <c r="O60" s="293"/>
      <c r="P60" s="280"/>
      <c r="Q60" s="293"/>
      <c r="R60" s="280"/>
      <c r="S60" s="293"/>
      <c r="T60" s="303"/>
      <c r="U60" s="304"/>
      <c r="V60" s="283"/>
    </row>
  </sheetData>
  <sheetProtection/>
  <autoFilter ref="H8:S22"/>
  <mergeCells count="140">
    <mergeCell ref="A49:C49"/>
    <mergeCell ref="A6:A8"/>
    <mergeCell ref="A9:A16"/>
    <mergeCell ref="A17:A22"/>
    <mergeCell ref="B21:B22"/>
    <mergeCell ref="C33:C34"/>
    <mergeCell ref="C37:C38"/>
    <mergeCell ref="A25:A26"/>
    <mergeCell ref="A29:A30"/>
    <mergeCell ref="A33:A34"/>
    <mergeCell ref="U19:U20"/>
    <mergeCell ref="V19:V20"/>
    <mergeCell ref="W19:W20"/>
    <mergeCell ref="A37:A38"/>
    <mergeCell ref="C29:C30"/>
    <mergeCell ref="C25:C26"/>
    <mergeCell ref="P21:P22"/>
    <mergeCell ref="C21:C22"/>
    <mergeCell ref="D21:D22"/>
    <mergeCell ref="H21:H22"/>
    <mergeCell ref="K30:L31"/>
    <mergeCell ref="E40:J40"/>
    <mergeCell ref="E42:E43"/>
    <mergeCell ref="W21:W22"/>
    <mergeCell ref="J21:J22"/>
    <mergeCell ref="E21:G22"/>
    <mergeCell ref="E35:E36"/>
    <mergeCell ref="E27:E28"/>
    <mergeCell ref="G42:I43"/>
    <mergeCell ref="K43:L44"/>
    <mergeCell ref="W17:W18"/>
    <mergeCell ref="N19:N20"/>
    <mergeCell ref="P19:P20"/>
    <mergeCell ref="E46:E47"/>
    <mergeCell ref="G46:I47"/>
    <mergeCell ref="K45:V46"/>
    <mergeCell ref="U21:U22"/>
    <mergeCell ref="V21:V22"/>
    <mergeCell ref="G27:I28"/>
    <mergeCell ref="G35:I36"/>
    <mergeCell ref="H17:H18"/>
    <mergeCell ref="E17:G18"/>
    <mergeCell ref="N17:N18"/>
    <mergeCell ref="R21:R22"/>
    <mergeCell ref="R17:R18"/>
    <mergeCell ref="J17:J18"/>
    <mergeCell ref="L17:L18"/>
    <mergeCell ref="R19:R20"/>
    <mergeCell ref="J19:J20"/>
    <mergeCell ref="K32:V33"/>
    <mergeCell ref="B19:B20"/>
    <mergeCell ref="C19:C20"/>
    <mergeCell ref="D19:D20"/>
    <mergeCell ref="H19:H20"/>
    <mergeCell ref="E19:G20"/>
    <mergeCell ref="E24:J24"/>
    <mergeCell ref="L21:L22"/>
    <mergeCell ref="N21:N22"/>
    <mergeCell ref="L19:L20"/>
    <mergeCell ref="E15:G16"/>
    <mergeCell ref="B17:B18"/>
    <mergeCell ref="C17:C18"/>
    <mergeCell ref="D17:D18"/>
    <mergeCell ref="B15:B16"/>
    <mergeCell ref="C15:C16"/>
    <mergeCell ref="D15:D16"/>
    <mergeCell ref="V17:V18"/>
    <mergeCell ref="U17:U18"/>
    <mergeCell ref="L13:L14"/>
    <mergeCell ref="P13:P14"/>
    <mergeCell ref="R13:R14"/>
    <mergeCell ref="P17:P18"/>
    <mergeCell ref="B13:B14"/>
    <mergeCell ref="C13:C14"/>
    <mergeCell ref="D13:D14"/>
    <mergeCell ref="H13:H14"/>
    <mergeCell ref="H15:H16"/>
    <mergeCell ref="J13:J14"/>
    <mergeCell ref="L15:L16"/>
    <mergeCell ref="P15:P16"/>
    <mergeCell ref="J15:J16"/>
    <mergeCell ref="N15:N16"/>
    <mergeCell ref="W13:W14"/>
    <mergeCell ref="R15:R16"/>
    <mergeCell ref="U15:U16"/>
    <mergeCell ref="W15:W16"/>
    <mergeCell ref="V15:V16"/>
    <mergeCell ref="V13:V14"/>
    <mergeCell ref="U13:U14"/>
    <mergeCell ref="U9:U10"/>
    <mergeCell ref="V9:V10"/>
    <mergeCell ref="W9:W10"/>
    <mergeCell ref="B11:B12"/>
    <mergeCell ref="C11:C12"/>
    <mergeCell ref="D11:D12"/>
    <mergeCell ref="H11:H12"/>
    <mergeCell ref="U11:U12"/>
    <mergeCell ref="V11:V12"/>
    <mergeCell ref="W11:W12"/>
    <mergeCell ref="P9:P10"/>
    <mergeCell ref="R9:R10"/>
    <mergeCell ref="E11:G12"/>
    <mergeCell ref="E13:G14"/>
    <mergeCell ref="N11:N12"/>
    <mergeCell ref="P11:P12"/>
    <mergeCell ref="R11:R12"/>
    <mergeCell ref="J11:J12"/>
    <mergeCell ref="L11:L12"/>
    <mergeCell ref="N13:N14"/>
    <mergeCell ref="L9:L10"/>
    <mergeCell ref="N9:N10"/>
    <mergeCell ref="B9:B10"/>
    <mergeCell ref="C9:C10"/>
    <mergeCell ref="D9:D10"/>
    <mergeCell ref="H9:H10"/>
    <mergeCell ref="B1:W1"/>
    <mergeCell ref="B2:W2"/>
    <mergeCell ref="B3:W3"/>
    <mergeCell ref="H5:S5"/>
    <mergeCell ref="T5:W5"/>
    <mergeCell ref="T6:T8"/>
    <mergeCell ref="R7:S7"/>
    <mergeCell ref="E5:G5"/>
    <mergeCell ref="A58:W58"/>
    <mergeCell ref="W6:W8"/>
    <mergeCell ref="H7:I7"/>
    <mergeCell ref="J7:K7"/>
    <mergeCell ref="L7:M7"/>
    <mergeCell ref="J9:J10"/>
    <mergeCell ref="E9:G10"/>
    <mergeCell ref="B6:B8"/>
    <mergeCell ref="C6:C8"/>
    <mergeCell ref="D6:D8"/>
    <mergeCell ref="A4:W4"/>
    <mergeCell ref="E6:G8"/>
    <mergeCell ref="U6:U8"/>
    <mergeCell ref="V6:V8"/>
    <mergeCell ref="N7:O7"/>
    <mergeCell ref="P7:Q7"/>
    <mergeCell ref="H6:S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AX93"/>
  <sheetViews>
    <sheetView workbookViewId="0" topLeftCell="A1">
      <pane ySplit="6" topLeftCell="BM67" activePane="bottomLeft" state="frozen"/>
      <selection pane="topLeft" activeCell="A1" sqref="A1"/>
      <selection pane="bottomLeft" activeCell="C96" sqref="C96"/>
    </sheetView>
  </sheetViews>
  <sheetFormatPr defaultColWidth="9.140625" defaultRowHeight="15" outlineLevelRow="1" outlineLevelCol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2812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140625" style="14" customWidth="1"/>
    <col min="21" max="22" width="2.28125" style="13" customWidth="1"/>
    <col min="23" max="23" width="0.71875" style="0" customWidth="1"/>
    <col min="24" max="24" width="0.85546875" style="0" customWidth="1"/>
    <col min="25" max="26" width="2.7109375" style="0" customWidth="1"/>
    <col min="27" max="27" width="3.57421875" style="14" customWidth="1"/>
    <col min="28" max="28" width="2.8515625" style="13" customWidth="1"/>
    <col min="29" max="29" width="2.710937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4.28125" style="14" customWidth="1"/>
    <col min="35" max="36" width="2.28125" style="14" customWidth="1"/>
    <col min="37" max="37" width="2.28125" style="0" customWidth="1"/>
    <col min="38" max="38" width="2.7109375" style="0" customWidth="1"/>
    <col min="40" max="40" width="0" style="0" hidden="1" customWidth="1" outlineLevel="1"/>
    <col min="41" max="41" width="5.57421875" style="0" hidden="1" customWidth="1" outlineLevel="1"/>
    <col min="42" max="42" width="4.57421875" style="0" hidden="1" customWidth="1" outlineLevel="1"/>
    <col min="43" max="43" width="4.8515625" style="0" hidden="1" customWidth="1" outlineLevel="1"/>
    <col min="44" max="44" width="4.57421875" style="0" hidden="1" customWidth="1" outlineLevel="1"/>
    <col min="45" max="45" width="5.00390625" style="0" hidden="1" customWidth="1" outlineLevel="1"/>
    <col min="46" max="46" width="4.57421875" style="0" hidden="1" customWidth="1" outlineLevel="1"/>
    <col min="47" max="47" width="4.8515625" style="0" hidden="1" customWidth="1" outlineLevel="1"/>
    <col min="48" max="48" width="4.421875" style="0" hidden="1" customWidth="1" outlineLevel="1"/>
    <col min="49" max="49" width="6.8515625" style="0" hidden="1" customWidth="1" outlineLevel="1"/>
    <col min="50" max="50" width="0" style="0" hidden="1" customWidth="1" outlineLevel="1"/>
    <col min="51" max="51" width="9.140625" style="0" customWidth="1" collapsed="1"/>
  </cols>
  <sheetData>
    <row r="1" spans="1:3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5">
      <c r="A2" s="3" t="str">
        <f>CONCATENATE('[2]Лист3'!$B$1," ",'[2]Лист3'!$B$2,"  ",'[2]Лист3'!$B$3)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1:20" ht="15">
      <c r="K3" s="7" t="str">
        <f>'[3]данные'!B2</f>
        <v>ЧОЛОВІКИ</v>
      </c>
      <c r="L3" s="8"/>
      <c r="M3" s="8"/>
      <c r="N3" s="8"/>
      <c r="O3" s="9"/>
      <c r="R3" s="10">
        <f>'[3]данные'!B1</f>
        <v>61</v>
      </c>
      <c r="S3" s="11"/>
      <c r="T3" s="12"/>
    </row>
    <row r="4" ht="3.75" customHeight="1"/>
    <row r="5" spans="1:36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11</v>
      </c>
      <c r="L5" s="19"/>
      <c r="M5" s="19"/>
      <c r="N5" s="19"/>
      <c r="O5" s="20"/>
      <c r="R5" s="18" t="s">
        <v>2</v>
      </c>
      <c r="S5" s="19"/>
      <c r="T5" s="19"/>
      <c r="U5" s="19"/>
      <c r="V5" s="20"/>
      <c r="Y5" s="18" t="s">
        <v>3</v>
      </c>
      <c r="Z5" s="19"/>
      <c r="AA5" s="19"/>
      <c r="AB5" s="19"/>
      <c r="AC5" s="20"/>
      <c r="AF5" s="21" t="s">
        <v>4</v>
      </c>
      <c r="AG5" s="22"/>
      <c r="AH5" s="22"/>
      <c r="AI5" s="22"/>
      <c r="AJ5" s="23"/>
    </row>
    <row r="6" ht="26.25" customHeight="1" hidden="1"/>
    <row r="7" ht="2.25" customHeight="1"/>
    <row r="8" spans="1:8" ht="9" customHeight="1">
      <c r="A8" s="25">
        <f>'[3]1_16'!$B8</f>
        <v>1</v>
      </c>
      <c r="B8" s="26">
        <f>'[3]1_16'!K8</f>
        <v>0</v>
      </c>
      <c r="C8" s="27" t="str">
        <f>IF($A8&lt;&gt;" ",CONCATENATE(VLOOKUP($A8,all,2)," ",VLOOKUP($A8,all,3)," (",VLOOKUP($A8,all,12),")")," ")</f>
        <v>Тулуєв Ісмаіл ( ,ДАГ)</v>
      </c>
      <c r="D8" s="28"/>
      <c r="E8" s="28"/>
      <c r="F8" s="29"/>
      <c r="G8" s="30" t="s">
        <v>5</v>
      </c>
      <c r="H8" s="30" t="s">
        <v>6</v>
      </c>
    </row>
    <row r="9" spans="1:49" ht="9" customHeight="1">
      <c r="A9" s="31"/>
      <c r="B9" s="26">
        <f>SUM($G9:$H9)</f>
        <v>0</v>
      </c>
      <c r="C9" s="32"/>
      <c r="D9" s="33"/>
      <c r="E9" s="33"/>
      <c r="F9" s="34"/>
      <c r="G9" s="30">
        <f>'[3]1_16'!$F8</f>
        <v>0</v>
      </c>
      <c r="H9" s="30">
        <f>'[3]1_16'!$G8</f>
        <v>0</v>
      </c>
      <c r="I9" s="35"/>
      <c r="K9" s="36">
        <f>IF($B8&lt;B$10,$A10,$A8)</f>
        <v>1</v>
      </c>
      <c r="L9" s="26">
        <f>'[3]1_8'!K8</f>
        <v>3</v>
      </c>
      <c r="M9" s="36" t="str">
        <f>IF($K9&lt;&gt;" ",VLOOKUP(K9,all,8)," ")</f>
        <v>ДАГ</v>
      </c>
      <c r="N9" s="37" t="s">
        <v>5</v>
      </c>
      <c r="O9" s="37" t="s">
        <v>6</v>
      </c>
      <c r="AN9" s="131" t="s">
        <v>12</v>
      </c>
      <c r="AO9" s="132" t="s">
        <v>13</v>
      </c>
      <c r="AP9" s="131" t="s">
        <v>14</v>
      </c>
      <c r="AQ9" s="131" t="s">
        <v>15</v>
      </c>
      <c r="AR9" s="131" t="s">
        <v>16</v>
      </c>
      <c r="AS9" s="131" t="s">
        <v>17</v>
      </c>
      <c r="AT9" s="131" t="s">
        <v>18</v>
      </c>
      <c r="AU9" s="131" t="s">
        <v>19</v>
      </c>
      <c r="AV9" s="131" t="s">
        <v>20</v>
      </c>
      <c r="AW9" s="131" t="s">
        <v>21</v>
      </c>
    </row>
    <row r="10" spans="1:50" ht="9" customHeight="1">
      <c r="A10" s="25" t="str">
        <f>'[3]1_16'!$B9</f>
        <v> </v>
      </c>
      <c r="B10" s="26">
        <f>'[3]1_16'!K9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5</v>
      </c>
      <c r="M10" s="39"/>
      <c r="N10" s="30">
        <f>'[3]1_8'!$F8</f>
        <v>5</v>
      </c>
      <c r="O10" s="30">
        <f>'[3]1_8'!$G8</f>
        <v>0</v>
      </c>
      <c r="P10" s="40"/>
      <c r="AN10" s="131">
        <v>3</v>
      </c>
      <c r="AO10" s="131" t="e">
        <f>VLOOKUP($AN$10,'[3]1_16'!$B$8:$K$39,11)</f>
        <v>#REF!</v>
      </c>
      <c r="AP10" s="131" t="e">
        <f>VLOOKUP($AN$10,'[3]1_8'!$B$8:$K$23,11)</f>
        <v>#REF!</v>
      </c>
      <c r="AQ10" s="131" t="e">
        <f>VLOOKUP($AN$10,'[3]1_4'!$B$8:$K$15,11)</f>
        <v>#REF!</v>
      </c>
      <c r="AR10" s="131" t="e">
        <f>VLOOKUP($AN$10,'[3]1_2'!$B$8:$K$11,11)</f>
        <v>#REF!</v>
      </c>
      <c r="AS10" s="131" t="e">
        <f>VLOOKUP($AN$10,'[3]втішні_зустріч0'!$B$8:$K$11,11)</f>
        <v>#N/A</v>
      </c>
      <c r="AT10" s="131" t="e">
        <f>VLOOKUP($AN$10,'[3]втішні_зустріч1'!$B$8:$K$11,11)</f>
        <v>#N/A</v>
      </c>
      <c r="AU10" s="131" t="e">
        <f>VLOOKUP($AN$10,'[3]втішні_зустріч2'!$B$8:$K$11,11)</f>
        <v>#N/A</v>
      </c>
      <c r="AV10" s="131" t="e">
        <f>VLOOKUP($AN$10,'[3]за 3м'!$B$8:$K$11,11)</f>
        <v>#REF!</v>
      </c>
      <c r="AW10" s="131" t="e">
        <f>SUM(AO10:AV10)</f>
        <v>#REF!</v>
      </c>
      <c r="AX10" s="133" t="s">
        <v>22</v>
      </c>
    </row>
    <row r="11" spans="1:50" ht="9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'[3]1_16'!$F9</f>
        <v>0</v>
      </c>
      <c r="H11" s="46">
        <f>'[3]1_16'!$G9</f>
        <v>0</v>
      </c>
      <c r="I11" s="47"/>
      <c r="K11" s="48"/>
      <c r="P11" s="49"/>
      <c r="R11" s="36">
        <f>IF(L9&lt;L13,K13,K9)</f>
        <v>1</v>
      </c>
      <c r="S11" s="26">
        <f>'[3]1_4'!$K8</f>
        <v>5</v>
      </c>
      <c r="T11" s="36" t="str">
        <f>IF($R11&lt;&gt;" ",VLOOKUP($R11,all,8)," ")</f>
        <v>ДАГ</v>
      </c>
      <c r="U11" s="37" t="s">
        <v>5</v>
      </c>
      <c r="V11" s="37" t="s">
        <v>6</v>
      </c>
      <c r="AN11" s="131"/>
      <c r="AO11" s="131">
        <f>VLOOKUP($AN$10,'[3]1_16'!$B$8:$K$39,9)</f>
        <v>0</v>
      </c>
      <c r="AP11" s="131">
        <f>VLOOKUP($AN$10,'[3]1_8'!$B$8:$K$23,9)</f>
        <v>0</v>
      </c>
      <c r="AQ11" s="131">
        <f>VLOOKUP($AN$10,'[3]1_4'!$B$8:$K$15,9)</f>
        <v>0</v>
      </c>
      <c r="AR11" s="131">
        <f>VLOOKUP($AN$10,'[3]1_2'!$B$8:$K$11,9)</f>
        <v>0</v>
      </c>
      <c r="AS11" s="131" t="e">
        <f>VLOOKUP($AN$10,'[3]втішні_зустріч0'!$B$8:$K$11,9)</f>
        <v>#N/A</v>
      </c>
      <c r="AT11" s="131" t="e">
        <f>VLOOKUP($AN$10,'[3]втішні_зустріч1'!$B$8:$K$11,9)</f>
        <v>#N/A</v>
      </c>
      <c r="AU11" s="131" t="e">
        <f>VLOOKUP($AN$10,'[3]втішні_зустріч2'!$B$8:$K$11,9)</f>
        <v>#N/A</v>
      </c>
      <c r="AV11" s="131">
        <f>VLOOKUP($AN$10,'[3]за 3м'!$B$8:$K$11,9)</f>
        <v>0</v>
      </c>
      <c r="AW11" s="131" t="e">
        <f>SUM(AO11:AV11)</f>
        <v>#N/A</v>
      </c>
      <c r="AX11" s="134" t="s">
        <v>23</v>
      </c>
    </row>
    <row r="12" spans="1:23" ht="9" customHeight="1" thickTop="1">
      <c r="A12" s="50">
        <f>'[3]1_16'!$B10</f>
        <v>2</v>
      </c>
      <c r="B12" s="51">
        <f>'[3]1_16'!K10</f>
        <v>0</v>
      </c>
      <c r="C12" s="52" t="str">
        <f>IF($A12&lt;&gt;" ",CONCATENATE(VLOOKUP($A12,all,2)," ",VLOOKUP($A12,all,3)," (",VLOOKUP($A12,all,12),")")," ")</f>
        <v>Катавейка Ніку (,МЛД)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7</v>
      </c>
      <c r="T12" s="39"/>
      <c r="U12" s="30">
        <f>'[3]1_4'!$F8</f>
        <v>1</v>
      </c>
      <c r="V12" s="30">
        <f>'[3]1_4'!$G8</f>
        <v>6</v>
      </c>
      <c r="W12" s="40"/>
    </row>
    <row r="13" spans="1:23" ht="9" customHeight="1">
      <c r="A13" s="31"/>
      <c r="B13" s="26">
        <f>SUM($G13:$H13)</f>
        <v>0</v>
      </c>
      <c r="C13" s="32"/>
      <c r="D13" s="33"/>
      <c r="E13" s="33"/>
      <c r="F13" s="34"/>
      <c r="G13" s="30">
        <f>'[3]1_16'!$F10</f>
        <v>0</v>
      </c>
      <c r="H13" s="30">
        <f>'[3]1_16'!$G10</f>
        <v>0</v>
      </c>
      <c r="I13" s="35"/>
      <c r="K13" s="36">
        <f>IF($B12&lt;B$14,$A14,$A12)</f>
        <v>2</v>
      </c>
      <c r="L13" s="26">
        <f>'[3]1_8'!K9</f>
        <v>1</v>
      </c>
      <c r="M13" s="36" t="str">
        <f>IF($K13&lt;&gt;" ",VLOOKUP(K13,all,8)," ")</f>
        <v>МЛД</v>
      </c>
      <c r="N13" s="37" t="s">
        <v>5</v>
      </c>
      <c r="O13" s="37" t="s">
        <v>6</v>
      </c>
      <c r="P13" s="57"/>
      <c r="R13" s="48"/>
      <c r="W13" s="49"/>
    </row>
    <row r="14" spans="1:23" ht="9" customHeight="1">
      <c r="A14" s="25" t="str">
        <f>'[3]1_16'!$B11</f>
        <v> </v>
      </c>
      <c r="B14" s="26">
        <f>'[3]1_16'!K11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4</v>
      </c>
      <c r="M14" s="39"/>
      <c r="N14" s="30">
        <f>'[3]1_8'!$F9</f>
        <v>4</v>
      </c>
      <c r="O14" s="30">
        <f>'[3]1_8'!$G9</f>
        <v>0</v>
      </c>
      <c r="R14" s="48"/>
      <c r="W14" s="49"/>
    </row>
    <row r="15" spans="1:29" ht="9" customHeight="1" thickBot="1">
      <c r="A15" s="50"/>
      <c r="B15" s="135">
        <f>SUM($G15:$H15)</f>
        <v>0</v>
      </c>
      <c r="C15" s="52"/>
      <c r="D15" s="53"/>
      <c r="E15" s="53"/>
      <c r="F15" s="54"/>
      <c r="G15" s="136">
        <f>'[3]1_16'!$F11</f>
        <v>0</v>
      </c>
      <c r="H15" s="136">
        <f>'[3]1_16'!$G11</f>
        <v>0</v>
      </c>
      <c r="K15" s="48"/>
      <c r="R15" s="48"/>
      <c r="W15" s="49"/>
      <c r="Y15" s="36">
        <f>IF(S11&lt;S19,R19,R11)</f>
        <v>1</v>
      </c>
      <c r="Z15" s="26">
        <f>'[3]1_2'!$K8</f>
        <v>1</v>
      </c>
      <c r="AA15" s="36" t="str">
        <f>IF($Y15&lt;&gt;" ",VLOOKUP($Y15,all,8)," ")</f>
        <v>ДАГ</v>
      </c>
      <c r="AB15" s="37" t="s">
        <v>5</v>
      </c>
      <c r="AC15" s="37" t="s">
        <v>6</v>
      </c>
    </row>
    <row r="16" spans="1:40" ht="9" customHeight="1" thickTop="1">
      <c r="A16" s="70">
        <f>'[3]1_16'!$B12</f>
        <v>3</v>
      </c>
      <c r="B16" s="71">
        <f>'[3]1_16'!K12</f>
        <v>0</v>
      </c>
      <c r="C16" s="72" t="str">
        <f>IF($A16&lt;&gt;" ",CONCATENATE(VLOOKUP($A16,all,2)," ",VLOOKUP($A16,all,3)," (",VLOOKUP($A16,all,12),")")," ")</f>
        <v>Бредун Ярослав ( - ,ПЛТ)</v>
      </c>
      <c r="D16" s="73"/>
      <c r="E16" s="73"/>
      <c r="F16" s="74"/>
      <c r="G16" s="75" t="s">
        <v>5</v>
      </c>
      <c r="H16" s="75" t="s">
        <v>6</v>
      </c>
      <c r="K16" s="48"/>
      <c r="R16" s="48"/>
      <c r="W16" s="49"/>
      <c r="X16" s="56"/>
      <c r="Y16" s="39"/>
      <c r="Z16" s="26">
        <f>SUM(AB16:AC16)</f>
        <v>5</v>
      </c>
      <c r="AA16" s="39"/>
      <c r="AB16" s="30">
        <f>'[3]1_2'!$F8</f>
        <v>5</v>
      </c>
      <c r="AC16" s="30">
        <f>'[3]1_2'!$G8</f>
        <v>0</v>
      </c>
      <c r="AD16" s="137"/>
      <c r="AN16" s="62"/>
    </row>
    <row r="17" spans="1:40" ht="9" customHeight="1">
      <c r="A17" s="31"/>
      <c r="B17" s="26">
        <f>SUM($G17:$H17)</f>
        <v>0</v>
      </c>
      <c r="C17" s="32"/>
      <c r="D17" s="33"/>
      <c r="E17" s="33"/>
      <c r="F17" s="34"/>
      <c r="G17" s="30">
        <f>'[3]1_16'!$F12</f>
        <v>0</v>
      </c>
      <c r="H17" s="30">
        <f>'[3]1_16'!$G12</f>
        <v>0</v>
      </c>
      <c r="I17" s="35"/>
      <c r="K17" s="36">
        <f>IF($B16&lt;B$18,$A18,$A16)</f>
        <v>3</v>
      </c>
      <c r="L17" s="26">
        <f>'[3]1_8'!K10</f>
        <v>0</v>
      </c>
      <c r="M17" s="36" t="str">
        <f>IF($K17&lt;&gt;" ",VLOOKUP(K17,all,8)," ")</f>
        <v>ПЛТ</v>
      </c>
      <c r="N17" s="37" t="s">
        <v>5</v>
      </c>
      <c r="O17" s="37" t="s">
        <v>6</v>
      </c>
      <c r="R17" s="48"/>
      <c r="W17" s="49"/>
      <c r="AD17" s="49"/>
      <c r="AN17" s="62"/>
    </row>
    <row r="18" spans="1:40" ht="9" customHeight="1">
      <c r="A18" s="25" t="str">
        <f>'[3]1_16'!$B13</f>
        <v> </v>
      </c>
      <c r="B18" s="26">
        <f>'[3]1_16'!K13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0</v>
      </c>
      <c r="M18" s="39"/>
      <c r="N18" s="30">
        <f>'[3]1_8'!$F10</f>
        <v>0</v>
      </c>
      <c r="O18" s="30">
        <f>'[3]1_8'!$G10</f>
        <v>0</v>
      </c>
      <c r="P18" s="40"/>
      <c r="R18" s="48"/>
      <c r="W18" s="49"/>
      <c r="AD18" s="49"/>
      <c r="AN18" s="62"/>
    </row>
    <row r="19" spans="1:40" ht="9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'[3]1_16'!$F13</f>
        <v>0</v>
      </c>
      <c r="H19" s="46">
        <f>'[3]1_16'!$G13</f>
        <v>0</v>
      </c>
      <c r="K19" s="48"/>
      <c r="P19" s="49"/>
      <c r="R19" s="36">
        <f>IF(L17&lt;L21,K21,K17)</f>
        <v>4</v>
      </c>
      <c r="S19" s="26">
        <f>'[3]1_4'!$K9</f>
        <v>0</v>
      </c>
      <c r="T19" s="36" t="str">
        <f>IF($R19&lt;&gt;" ",VLOOKUP($R19,all,8)," ")</f>
        <v>ЗДЛ</v>
      </c>
      <c r="U19" s="37" t="s">
        <v>5</v>
      </c>
      <c r="V19" s="37" t="s">
        <v>6</v>
      </c>
      <c r="W19" s="57"/>
      <c r="AD19" s="49"/>
      <c r="AN19" s="62"/>
    </row>
    <row r="20" spans="1:30" ht="9" customHeight="1" thickTop="1">
      <c r="A20" s="50">
        <f>'[3]1_16'!$B14</f>
        <v>4</v>
      </c>
      <c r="B20" s="51">
        <f>'[3]1_16'!K14</f>
        <v>0</v>
      </c>
      <c r="C20" s="52" t="str">
        <f>IF($A20&lt;&gt;" ",CONCATENATE(VLOOKUP($A20,all,2)," ",VLOOKUP($A20,all,3)," (",VLOOKUP($A20,all,12),")")," ")</f>
        <v>Остапенко Владислав ( ,ЗДЛ)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1</v>
      </c>
      <c r="T20" s="39"/>
      <c r="U20" s="30">
        <f>'[3]1_4'!$F9</f>
        <v>0</v>
      </c>
      <c r="V20" s="30">
        <f>'[3]1_4'!$G9</f>
        <v>1</v>
      </c>
      <c r="AD20" s="49"/>
    </row>
    <row r="21" spans="1:30" ht="9" customHeight="1">
      <c r="A21" s="31"/>
      <c r="B21" s="26">
        <f>SUM($G21:$H21)</f>
        <v>0</v>
      </c>
      <c r="C21" s="32"/>
      <c r="D21" s="33"/>
      <c r="E21" s="33"/>
      <c r="F21" s="34"/>
      <c r="G21" s="30">
        <f>'[3]1_16'!$F14</f>
        <v>0</v>
      </c>
      <c r="H21" s="30">
        <f>'[3]1_16'!$G14</f>
        <v>0</v>
      </c>
      <c r="I21" s="35"/>
      <c r="K21" s="36">
        <f>IF($B20&lt;B$22,$A22,$A20)</f>
        <v>4</v>
      </c>
      <c r="L21" s="26">
        <f>'[3]1_8'!K11</f>
        <v>4</v>
      </c>
      <c r="M21" s="36" t="str">
        <f>IF($K21&lt;&gt;" ",VLOOKUP(K21,all,8)," ")</f>
        <v>ЗДЛ</v>
      </c>
      <c r="N21" s="37" t="s">
        <v>5</v>
      </c>
      <c r="O21" s="37" t="s">
        <v>6</v>
      </c>
      <c r="P21" s="57"/>
      <c r="R21" s="48"/>
      <c r="AD21" s="49"/>
    </row>
    <row r="22" spans="1:30" ht="9" customHeight="1">
      <c r="A22" s="25" t="str">
        <f>'[3]1_16'!$B15</f>
        <v> </v>
      </c>
      <c r="B22" s="26">
        <f>'[3]1_16'!K15</f>
        <v>0</v>
      </c>
      <c r="C22" s="27" t="str">
        <f>IF($A22&lt;&gt;" ",CONCATENATE(VLOOKUP($A22,all,2)," ",VLOOKUP($A22,all,3)," (",VLOOKUP($A22,all,12),")")," ")</f>
        <v> 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11</v>
      </c>
      <c r="M22" s="39"/>
      <c r="N22" s="30">
        <f>'[3]1_8'!$F11</f>
        <v>9</v>
      </c>
      <c r="O22" s="30">
        <f>'[3]1_8'!$G11</f>
        <v>2</v>
      </c>
      <c r="R22" s="48"/>
      <c r="AD22" s="49"/>
    </row>
    <row r="23" spans="1:36" ht="9" customHeight="1" thickBot="1">
      <c r="A23" s="50"/>
      <c r="B23" s="135">
        <f>SUM($G23:$H23)</f>
        <v>0</v>
      </c>
      <c r="C23" s="52"/>
      <c r="D23" s="53"/>
      <c r="E23" s="53"/>
      <c r="F23" s="54"/>
      <c r="G23" s="136">
        <f>'[3]1_16'!$F15</f>
        <v>0</v>
      </c>
      <c r="H23" s="136">
        <f>'[3]1_16'!$G15</f>
        <v>0</v>
      </c>
      <c r="K23" s="48"/>
      <c r="R23" s="48"/>
      <c r="AD23" s="49"/>
      <c r="AF23" s="36">
        <f>IF(Z15&lt;Z31,Y31,Y15)</f>
        <v>7</v>
      </c>
      <c r="AG23" s="120">
        <f>'[3]фінал'!$K8</f>
        <v>1</v>
      </c>
      <c r="AH23" s="36" t="str">
        <f>IF($AF23&lt;&gt;" ",VLOOKUP($AF23,all,8)," ")</f>
        <v>МЛД</v>
      </c>
      <c r="AI23" s="37" t="s">
        <v>5</v>
      </c>
      <c r="AJ23" s="37" t="s">
        <v>6</v>
      </c>
    </row>
    <row r="24" spans="1:37" ht="9" customHeight="1" thickTop="1">
      <c r="A24" s="70">
        <f>'[3]1_16'!$B16</f>
        <v>5</v>
      </c>
      <c r="B24" s="71">
        <f>'[3]1_16'!K16</f>
        <v>0</v>
      </c>
      <c r="C24" s="72" t="str">
        <f>IF($A24&lt;&gt;" ",CONCATENATE(VLOOKUP($A24,all,2)," ",VLOOKUP($A24,all,3)," (",VLOOKUP($A24,all,12),")")," ")</f>
        <v>Булаш Артем (МОН,КРГ)</v>
      </c>
      <c r="D24" s="73"/>
      <c r="E24" s="73"/>
      <c r="F24" s="74"/>
      <c r="G24" s="75" t="s">
        <v>5</v>
      </c>
      <c r="H24" s="75" t="s">
        <v>6</v>
      </c>
      <c r="K24" s="48"/>
      <c r="R24" s="48"/>
      <c r="AD24" s="49"/>
      <c r="AE24" s="56"/>
      <c r="AF24" s="39"/>
      <c r="AG24" s="26">
        <f>SUM(AI24:AJ24)</f>
        <v>4</v>
      </c>
      <c r="AH24" s="39"/>
      <c r="AI24" s="30">
        <f>'[3]фінал'!$F8</f>
        <v>2</v>
      </c>
      <c r="AJ24" s="30">
        <f>'[3]фінал'!$G8</f>
        <v>2</v>
      </c>
      <c r="AK24" s="40"/>
    </row>
    <row r="25" spans="1:37" ht="9" customHeight="1">
      <c r="A25" s="31"/>
      <c r="B25" s="26">
        <f>SUM($G25:$H25)</f>
        <v>0</v>
      </c>
      <c r="C25" s="32"/>
      <c r="D25" s="33"/>
      <c r="E25" s="33"/>
      <c r="F25" s="34"/>
      <c r="G25" s="30">
        <f>'[3]1_16'!$F16</f>
        <v>0</v>
      </c>
      <c r="H25" s="30">
        <f>'[3]1_16'!$G16</f>
        <v>0</v>
      </c>
      <c r="I25" s="35"/>
      <c r="K25" s="36">
        <f>IF($B24&lt;B$26,$A26,$A24)</f>
        <v>5</v>
      </c>
      <c r="L25" s="26">
        <f>'[3]1_8'!K12</f>
        <v>0</v>
      </c>
      <c r="M25" s="36" t="str">
        <f>IF($K25&lt;&gt;" ",VLOOKUP(K25,all,8)," ")</f>
        <v>КРГ</v>
      </c>
      <c r="N25" s="37" t="s">
        <v>5</v>
      </c>
      <c r="O25" s="37" t="s">
        <v>6</v>
      </c>
      <c r="R25" s="48"/>
      <c r="AD25" s="49"/>
      <c r="AK25" s="49"/>
    </row>
    <row r="26" spans="1:37" ht="9" customHeight="1">
      <c r="A26" s="25" t="str">
        <f>'[3]1_16'!$B17</f>
        <v> </v>
      </c>
      <c r="B26" s="26">
        <f>'[3]1_16'!K17</f>
        <v>0</v>
      </c>
      <c r="C26" s="27" t="str">
        <f>IF($A26&lt;&gt;" ",CONCATENATE(VLOOKUP($A26,all,2)," ",VLOOKUP($A26,all,3)," (",VLOOKUP($A26,all,12),")")," ")</f>
        <v> </v>
      </c>
      <c r="D26" s="28"/>
      <c r="E26" s="28"/>
      <c r="F26" s="29"/>
      <c r="G26" s="30" t="s">
        <v>5</v>
      </c>
      <c r="H26" s="30" t="s">
        <v>6</v>
      </c>
      <c r="I26" s="58"/>
      <c r="J26" s="35"/>
      <c r="K26" s="39"/>
      <c r="L26" s="26">
        <f>SUM(N26:O26)</f>
        <v>0</v>
      </c>
      <c r="M26" s="39"/>
      <c r="N26" s="30">
        <f>'[3]1_8'!$F12</f>
        <v>0</v>
      </c>
      <c r="O26" s="30">
        <f>'[3]1_8'!$G12</f>
        <v>0</v>
      </c>
      <c r="P26" s="40"/>
      <c r="R26" s="48"/>
      <c r="AD26" s="49"/>
      <c r="AK26" s="49"/>
    </row>
    <row r="27" spans="1:37" ht="9" customHeight="1" thickBot="1">
      <c r="A27" s="41"/>
      <c r="B27" s="42">
        <f>SUM($G27:$H27)</f>
        <v>0</v>
      </c>
      <c r="C27" s="43"/>
      <c r="D27" s="44"/>
      <c r="E27" s="44"/>
      <c r="F27" s="45"/>
      <c r="G27" s="46">
        <f>'[3]1_16'!$F17</f>
        <v>0</v>
      </c>
      <c r="H27" s="46">
        <f>'[3]1_16'!$G17</f>
        <v>0</v>
      </c>
      <c r="K27" s="48"/>
      <c r="P27" s="49"/>
      <c r="R27" s="36">
        <f>IF(L25&lt;L29,K29,K25)</f>
        <v>6</v>
      </c>
      <c r="S27" s="26">
        <f>'[3]1_4'!$K10</f>
        <v>1</v>
      </c>
      <c r="T27" s="36" t="str">
        <f>IF($R27&lt;&gt;" ",VLOOKUP($R27,all,8)," ")</f>
        <v>ХРК</v>
      </c>
      <c r="U27" s="37" t="s">
        <v>5</v>
      </c>
      <c r="V27" s="37" t="s">
        <v>6</v>
      </c>
      <c r="AD27" s="49"/>
      <c r="AK27" s="49"/>
    </row>
    <row r="28" spans="1:37" ht="9" customHeight="1" thickTop="1">
      <c r="A28" s="50">
        <f>'[3]1_16'!$B18</f>
        <v>6</v>
      </c>
      <c r="B28" s="51">
        <f>'[3]1_16'!K18</f>
        <v>0</v>
      </c>
      <c r="C28" s="52" t="str">
        <f>IF($A28&lt;&gt;" ",CONCATENATE(VLOOKUP($A28,all,2)," ",VLOOKUP($A28,all,3)," (",VLOOKUP($A28,all,12),")")," ")</f>
        <v>Євсеєнко Олександр (Д-Д4,ХРК)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8</v>
      </c>
      <c r="T28" s="39"/>
      <c r="U28" s="30">
        <f>'[3]1_4'!$F10</f>
        <v>4</v>
      </c>
      <c r="V28" s="30">
        <f>'[3]1_4'!$G10</f>
        <v>4</v>
      </c>
      <c r="W28" s="40"/>
      <c r="AD28" s="49"/>
      <c r="AK28" s="49"/>
    </row>
    <row r="29" spans="1:37" ht="9" customHeight="1">
      <c r="A29" s="31"/>
      <c r="B29" s="26">
        <f>SUM($G29:$H29)</f>
        <v>0</v>
      </c>
      <c r="C29" s="32"/>
      <c r="D29" s="33"/>
      <c r="E29" s="33"/>
      <c r="F29" s="34"/>
      <c r="G29" s="30">
        <f>'[3]1_16'!$F18</f>
        <v>0</v>
      </c>
      <c r="H29" s="30">
        <f>'[3]1_16'!$G18</f>
        <v>0</v>
      </c>
      <c r="I29" s="35"/>
      <c r="K29" s="36">
        <f>IF($B28&lt;B$30,$A30,$A28)</f>
        <v>6</v>
      </c>
      <c r="L29" s="26">
        <f>'[3]1_8'!K13</f>
        <v>4</v>
      </c>
      <c r="M29" s="36" t="str">
        <f>IF($K29&lt;&gt;" ",VLOOKUP(K29,all,8)," ")</f>
        <v>ХРК</v>
      </c>
      <c r="N29" s="37" t="s">
        <v>5</v>
      </c>
      <c r="O29" s="37" t="s">
        <v>6</v>
      </c>
      <c r="P29" s="57"/>
      <c r="R29" s="48"/>
      <c r="W29" s="49"/>
      <c r="AD29" s="49"/>
      <c r="AK29" s="49"/>
    </row>
    <row r="30" spans="1:37" ht="9" customHeight="1">
      <c r="A30" s="25" t="str">
        <f>'[3]1_16'!$B19</f>
        <v> </v>
      </c>
      <c r="B30" s="26">
        <f>'[3]1_16'!K19</f>
        <v>0</v>
      </c>
      <c r="C30" s="27" t="str">
        <f>IF($A30&lt;&gt;" ",CONCATENATE(VLOOKUP($A30,all,2)," ",VLOOKUP($A30,all,3)," (",VLOOKUP($A30,all,12),")")," ")</f>
        <v> 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10</v>
      </c>
      <c r="M30" s="39"/>
      <c r="N30" s="30">
        <f>'[3]1_8'!$F13</f>
        <v>10</v>
      </c>
      <c r="O30" s="30">
        <f>'[3]1_8'!$G13</f>
        <v>0</v>
      </c>
      <c r="R30" s="48"/>
      <c r="W30" s="49"/>
      <c r="AD30" s="49"/>
      <c r="AK30" s="49"/>
    </row>
    <row r="31" spans="1:37" ht="9" customHeight="1" thickBot="1">
      <c r="A31" s="50"/>
      <c r="B31" s="135">
        <f>SUM($G31:$H31)</f>
        <v>0</v>
      </c>
      <c r="C31" s="52"/>
      <c r="D31" s="53"/>
      <c r="E31" s="53"/>
      <c r="F31" s="54"/>
      <c r="G31" s="136">
        <f>'[3]1_16'!$F19</f>
        <v>0</v>
      </c>
      <c r="H31" s="136">
        <f>'[3]1_16'!$G19</f>
        <v>0</v>
      </c>
      <c r="K31" s="48"/>
      <c r="R31" s="48"/>
      <c r="W31" s="49"/>
      <c r="Y31" s="36">
        <f>IF(S27&lt;S35,R35,R27)</f>
        <v>7</v>
      </c>
      <c r="Z31" s="26">
        <f>'[3]1_2'!$K9</f>
        <v>3</v>
      </c>
      <c r="AA31" s="36" t="str">
        <f>IF($Y31&lt;&gt;" ",VLOOKUP($Y31,all,8)," ")</f>
        <v>МЛД</v>
      </c>
      <c r="AB31" s="37" t="s">
        <v>5</v>
      </c>
      <c r="AC31" s="37" t="s">
        <v>6</v>
      </c>
      <c r="AD31" s="57"/>
      <c r="AK31" s="49"/>
    </row>
    <row r="32" spans="1:37" ht="9" customHeight="1" thickTop="1">
      <c r="A32" s="70">
        <f>'[3]1_16'!$B20</f>
        <v>7</v>
      </c>
      <c r="B32" s="71">
        <f>'[3]1_16'!K20</f>
        <v>0</v>
      </c>
      <c r="C32" s="72" t="str">
        <f>IF($A32&lt;&gt;" ",CONCATENATE(VLOOKUP($A32,all,2)," ",VLOOKUP($A32,all,3)," (",VLOOKUP($A32,all,12),")")," ")</f>
        <v>Колеснік Леомід (,МЛД)</v>
      </c>
      <c r="D32" s="73"/>
      <c r="E32" s="73"/>
      <c r="F32" s="74"/>
      <c r="G32" s="75" t="s">
        <v>5</v>
      </c>
      <c r="H32" s="75" t="s">
        <v>6</v>
      </c>
      <c r="K32" s="48"/>
      <c r="R32" s="48"/>
      <c r="W32" s="49"/>
      <c r="X32" s="56"/>
      <c r="Y32" s="39"/>
      <c r="Z32" s="26">
        <f>SUM(AB32:AC32)</f>
        <v>8</v>
      </c>
      <c r="AA32" s="39"/>
      <c r="AB32" s="30">
        <f>'[3]1_2'!$F9</f>
        <v>8</v>
      </c>
      <c r="AC32" s="30">
        <f>'[3]1_2'!$G24</f>
        <v>0</v>
      </c>
      <c r="AK32" s="49"/>
    </row>
    <row r="33" spans="1:37" ht="9" customHeight="1">
      <c r="A33" s="31"/>
      <c r="B33" s="26">
        <f>SUM($G33:$H33)</f>
        <v>0</v>
      </c>
      <c r="C33" s="32"/>
      <c r="D33" s="33"/>
      <c r="E33" s="33"/>
      <c r="F33" s="34"/>
      <c r="G33" s="30">
        <f>'[3]1_16'!$F20</f>
        <v>0</v>
      </c>
      <c r="H33" s="30">
        <f>'[3]1_16'!$G20</f>
        <v>0</v>
      </c>
      <c r="I33" s="35"/>
      <c r="K33" s="36">
        <f>IF($B32&lt;B$34,$A34,$A32)</f>
        <v>7</v>
      </c>
      <c r="L33" s="26">
        <f>'[3]1_8'!K14</f>
        <v>3</v>
      </c>
      <c r="M33" s="36" t="str">
        <f>IF($K33&lt;&gt;" ",VLOOKUP(K33,all,8)," ")</f>
        <v>МЛД</v>
      </c>
      <c r="N33" s="37" t="s">
        <v>5</v>
      </c>
      <c r="O33" s="37" t="s">
        <v>6</v>
      </c>
      <c r="R33" s="48"/>
      <c r="W33" s="49"/>
      <c r="AK33" s="49"/>
    </row>
    <row r="34" spans="1:37" ht="9" customHeight="1">
      <c r="A34" s="25" t="str">
        <f>'[3]1_16'!$B21</f>
        <v> </v>
      </c>
      <c r="B34" s="26">
        <f>'[3]1_16'!K21</f>
        <v>0</v>
      </c>
      <c r="C34" s="27" t="str">
        <f>IF($A34&lt;&gt;" ",CONCATENATE(VLOOKUP($A34,all,2)," ",VLOOKUP($A34,all,3)," (",VLOOKUP($A34,all,12),")")," ")</f>
        <v> 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11</v>
      </c>
      <c r="M34" s="39"/>
      <c r="N34" s="30">
        <f>'[3]1_8'!$F14</f>
        <v>6</v>
      </c>
      <c r="O34" s="30">
        <f>'[3]1_8'!$G14</f>
        <v>5</v>
      </c>
      <c r="P34" s="40"/>
      <c r="R34" s="48"/>
      <c r="W34" s="49"/>
      <c r="AK34" s="49"/>
    </row>
    <row r="35" spans="1:37" ht="9" customHeight="1" thickBot="1">
      <c r="A35" s="41"/>
      <c r="B35" s="42">
        <f>SUM($G35:$H35)</f>
        <v>0</v>
      </c>
      <c r="C35" s="43"/>
      <c r="D35" s="44"/>
      <c r="E35" s="44"/>
      <c r="F35" s="45"/>
      <c r="G35" s="46">
        <f>'[3]1_16'!$F21</f>
        <v>0</v>
      </c>
      <c r="H35" s="46">
        <f>'[3]1_16'!$G21</f>
        <v>0</v>
      </c>
      <c r="K35" s="48"/>
      <c r="P35" s="49"/>
      <c r="R35" s="36">
        <f>IF(L33&lt;L37,K37,K33)</f>
        <v>7</v>
      </c>
      <c r="S35" s="26">
        <f>'[3]1_4'!$K11</f>
        <v>3</v>
      </c>
      <c r="T35" s="36" t="str">
        <f>IF($R35&lt;&gt;" ",VLOOKUP($R35,all,8)," ")</f>
        <v>МЛД</v>
      </c>
      <c r="U35" s="37" t="s">
        <v>5</v>
      </c>
      <c r="V35" s="37" t="s">
        <v>6</v>
      </c>
      <c r="W35" s="57"/>
      <c r="AK35" s="49"/>
    </row>
    <row r="36" spans="1:37" ht="9" customHeight="1" thickTop="1">
      <c r="A36" s="50">
        <f>'[3]1_16'!$B22</f>
        <v>8</v>
      </c>
      <c r="B36" s="51">
        <f>'[3]1_16'!K22</f>
        <v>0</v>
      </c>
      <c r="C36" s="52" t="str">
        <f>IF($A36&lt;&gt;" ",CONCATENATE(VLOOKUP($A36,all,2)," ",VLOOKUP($A36,all,3)," (",VLOOKUP($A36,all,12),")")," ")</f>
        <v>Гурський Ярослав (Д-Лідер-Л,ЛВС)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9</v>
      </c>
      <c r="T36" s="39"/>
      <c r="U36" s="30">
        <f>'[3]1_4'!$F11</f>
        <v>8</v>
      </c>
      <c r="V36" s="30">
        <f>'[3]1_4'!$G11</f>
        <v>1</v>
      </c>
      <c r="AK36" s="49"/>
    </row>
    <row r="37" spans="1:37" ht="9" customHeight="1">
      <c r="A37" s="31"/>
      <c r="B37" s="26">
        <f>SUM($G37:$H37)</f>
        <v>0</v>
      </c>
      <c r="C37" s="32"/>
      <c r="D37" s="33"/>
      <c r="E37" s="33"/>
      <c r="F37" s="34"/>
      <c r="G37" s="30">
        <f>'[3]1_16'!$F22</f>
        <v>0</v>
      </c>
      <c r="H37" s="30">
        <f>'[3]1_16'!$G22</f>
        <v>0</v>
      </c>
      <c r="I37" s="35"/>
      <c r="K37" s="36">
        <f>IF($B36&lt;B$38,$A38,$A36)</f>
        <v>8</v>
      </c>
      <c r="L37" s="26">
        <f>'[3]1_8'!K15</f>
        <v>1</v>
      </c>
      <c r="M37" s="36" t="str">
        <f>IF($K37&lt;&gt;" ",VLOOKUP(K37,all,8)," ")</f>
        <v>ЛВС</v>
      </c>
      <c r="N37" s="37" t="s">
        <v>5</v>
      </c>
      <c r="O37" s="37" t="s">
        <v>6</v>
      </c>
      <c r="P37" s="57"/>
      <c r="R37" s="48"/>
      <c r="AK37" s="49"/>
    </row>
    <row r="38" spans="1:37" ht="9" customHeight="1">
      <c r="A38" s="25" t="str">
        <f>'[3]1_16'!$B23</f>
        <v> </v>
      </c>
      <c r="B38" s="26">
        <f>'[3]1_16'!K23</f>
        <v>0</v>
      </c>
      <c r="C38" s="27" t="str">
        <f>IF($A38&lt;&gt;" ",CONCATENATE(VLOOKUP($A38,all,2)," ",VLOOKUP($A38,all,3)," (",VLOOKUP($A38,all,12),")")," ")</f>
        <v> 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5</v>
      </c>
      <c r="M38" s="39"/>
      <c r="N38" s="30">
        <f>'[3]1_8'!$F15</f>
        <v>2</v>
      </c>
      <c r="O38" s="30">
        <f>'[3]1_8'!$G15</f>
        <v>3</v>
      </c>
      <c r="R38" s="48"/>
      <c r="AK38" s="49"/>
    </row>
    <row r="39" spans="1:37" ht="9" customHeight="1" thickBot="1">
      <c r="A39" s="50"/>
      <c r="B39" s="135">
        <f>SUM($G39:$H39)</f>
        <v>0</v>
      </c>
      <c r="C39" s="52"/>
      <c r="D39" s="53"/>
      <c r="E39" s="53"/>
      <c r="F39" s="54"/>
      <c r="G39" s="136">
        <f>'[3]1_16'!$F23</f>
        <v>0</v>
      </c>
      <c r="H39" s="136">
        <f>'[3]1_16'!$G23</f>
        <v>0</v>
      </c>
      <c r="K39" s="48"/>
      <c r="R39" s="48"/>
      <c r="AA39" s="138">
        <f>IF(AG23&lt;AG55,AF55,AF23)</f>
        <v>17</v>
      </c>
      <c r="AB39" s="139"/>
      <c r="AC39" s="140" t="str">
        <f>CONCATENATE(VLOOKUP(AA39,all,2)," ",VLOOKUP(AA39,all,3)," (",VLOOKUP(AA39,all,12),")")</f>
        <v>Блясецький Валентин (,СНТ)</v>
      </c>
      <c r="AD39" s="141"/>
      <c r="AE39" s="141"/>
      <c r="AF39" s="141"/>
      <c r="AG39" s="141"/>
      <c r="AH39" s="141"/>
      <c r="AI39" s="141"/>
      <c r="AJ39" s="142"/>
      <c r="AK39" s="49"/>
    </row>
    <row r="40" spans="1:37" ht="9" customHeight="1" thickTop="1">
      <c r="A40" s="70">
        <f>'[3]1_16'!$B24</f>
        <v>9</v>
      </c>
      <c r="B40" s="71">
        <f>'[3]1_16'!K24</f>
        <v>0</v>
      </c>
      <c r="C40" s="72" t="str">
        <f>IF($A40&lt;&gt;" ",CONCATENATE(VLOOKUP($A40,all,2)," ",VLOOKUP($A40,all,3)," (",VLOOKUP($A40,all,12),")")," ")</f>
        <v>Буруков Володимир (,ОДС)</v>
      </c>
      <c r="D40" s="73"/>
      <c r="E40" s="73"/>
      <c r="F40" s="74"/>
      <c r="G40" s="75" t="s">
        <v>5</v>
      </c>
      <c r="H40" s="75" t="s">
        <v>6</v>
      </c>
      <c r="K40" s="48"/>
      <c r="R40" s="48"/>
      <c r="AA40" s="143"/>
      <c r="AB40" s="144"/>
      <c r="AC40" s="145"/>
      <c r="AD40" s="146"/>
      <c r="AE40" s="146"/>
      <c r="AF40" s="146"/>
      <c r="AG40" s="146"/>
      <c r="AH40" s="146"/>
      <c r="AI40" s="146"/>
      <c r="AJ40" s="147"/>
      <c r="AK40" s="40"/>
    </row>
    <row r="41" spans="1:37" ht="9" customHeight="1">
      <c r="A41" s="31"/>
      <c r="B41" s="26">
        <f>SUM($G41:$H41)</f>
        <v>0</v>
      </c>
      <c r="C41" s="32"/>
      <c r="D41" s="33"/>
      <c r="E41" s="33"/>
      <c r="F41" s="34"/>
      <c r="G41" s="30">
        <f>'[3]1_16'!$F24</f>
        <v>0</v>
      </c>
      <c r="H41" s="30">
        <f>'[3]1_16'!$G24</f>
        <v>0</v>
      </c>
      <c r="I41" s="35"/>
      <c r="K41" s="36">
        <f>IF($B40&lt;B$42,$A42,$A40)</f>
        <v>9</v>
      </c>
      <c r="L41" s="26">
        <f>'[3]1_8'!K16</f>
        <v>4</v>
      </c>
      <c r="M41" s="36" t="str">
        <f>IF($K41&lt;&gt;" ",VLOOKUP(K41,all,8)," ")</f>
        <v>ОДС</v>
      </c>
      <c r="N41" s="37" t="s">
        <v>5</v>
      </c>
      <c r="O41" s="37" t="s">
        <v>6</v>
      </c>
      <c r="R41" s="48"/>
      <c r="AK41" s="49"/>
    </row>
    <row r="42" spans="1:37" ht="9" customHeight="1">
      <c r="A42" s="25" t="str">
        <f>'[3]1_16'!$B25</f>
        <v> </v>
      </c>
      <c r="B42" s="26">
        <f>'[3]1_16'!K25</f>
        <v>0</v>
      </c>
      <c r="C42" s="27" t="str">
        <f>IF($A42&lt;&gt;" ",CONCATENATE(VLOOKUP($A42,all,2)," ",VLOOKUP($A42,all,3)," (",VLOOKUP($A42,all,12),")")," ")</f>
        <v> </v>
      </c>
      <c r="D42" s="28"/>
      <c r="E42" s="28"/>
      <c r="F42" s="29"/>
      <c r="G42" s="30" t="s">
        <v>5</v>
      </c>
      <c r="H42" s="30" t="s">
        <v>6</v>
      </c>
      <c r="I42" s="58"/>
      <c r="J42" s="35"/>
      <c r="K42" s="39"/>
      <c r="L42" s="26">
        <f>SUM(N42:O42)</f>
        <v>10</v>
      </c>
      <c r="M42" s="39"/>
      <c r="N42" s="30">
        <f>'[3]1_8'!$F16</f>
        <v>5</v>
      </c>
      <c r="O42" s="30">
        <f>'[3]1_8'!$G16</f>
        <v>5</v>
      </c>
      <c r="P42" s="40"/>
      <c r="R42" s="48"/>
      <c r="AK42" s="49"/>
    </row>
    <row r="43" spans="1:37" ht="9" customHeight="1" thickBot="1">
      <c r="A43" s="41"/>
      <c r="B43" s="42">
        <f>SUM($G43:$H43)</f>
        <v>0</v>
      </c>
      <c r="C43" s="43"/>
      <c r="D43" s="44"/>
      <c r="E43" s="44"/>
      <c r="F43" s="45"/>
      <c r="G43" s="46">
        <f>'[3]1_16'!$F25</f>
        <v>0</v>
      </c>
      <c r="H43" s="46">
        <f>'[3]1_16'!$G25</f>
        <v>0</v>
      </c>
      <c r="K43" s="48"/>
      <c r="P43" s="49"/>
      <c r="R43" s="36">
        <f>IF(L41&lt;L45,K45,K41)</f>
        <v>9</v>
      </c>
      <c r="S43" s="26">
        <f>'[3]1_4'!$K12</f>
        <v>3</v>
      </c>
      <c r="T43" s="36" t="str">
        <f>IF($R43&lt;&gt;" ",VLOOKUP($R43,all,8)," ")</f>
        <v>ОДС</v>
      </c>
      <c r="U43" s="37" t="s">
        <v>5</v>
      </c>
      <c r="V43" s="37" t="s">
        <v>6</v>
      </c>
      <c r="AK43" s="49"/>
    </row>
    <row r="44" spans="1:37" ht="9" customHeight="1" thickTop="1">
      <c r="A44" s="50">
        <f>'[3]1_16'!$B26</f>
        <v>10</v>
      </c>
      <c r="B44" s="51">
        <f>'[3]1_16'!K26</f>
        <v>3</v>
      </c>
      <c r="C44" s="52" t="str">
        <f>IF($A44&lt;&gt;" ",CONCATENATE(VLOOKUP($A44,all,2)," ",VLOOKUP($A44,all,3)," (",VLOOKUP($A44,all,12),")")," ")</f>
        <v>Кривенко Артем (,ПЛТ)</v>
      </c>
      <c r="D44" s="53"/>
      <c r="E44" s="53"/>
      <c r="F44" s="54"/>
      <c r="G44" s="55" t="s">
        <v>5</v>
      </c>
      <c r="H44" s="55" t="s">
        <v>6</v>
      </c>
      <c r="K44" s="48"/>
      <c r="P44" s="49"/>
      <c r="Q44" s="56"/>
      <c r="R44" s="39"/>
      <c r="S44" s="26">
        <f>SUM(U44:V44)</f>
        <v>6</v>
      </c>
      <c r="T44" s="39"/>
      <c r="U44" s="30">
        <f>'[3]1_4'!$F12</f>
        <v>2</v>
      </c>
      <c r="V44" s="30">
        <f>'[3]1_4'!$G12</f>
        <v>4</v>
      </c>
      <c r="W44" s="40"/>
      <c r="AK44" s="49"/>
    </row>
    <row r="45" spans="1:37" ht="9" customHeight="1">
      <c r="A45" s="31"/>
      <c r="B45" s="26">
        <f>SUM($G45:$H45)</f>
        <v>4</v>
      </c>
      <c r="C45" s="32"/>
      <c r="D45" s="33"/>
      <c r="E45" s="33"/>
      <c r="F45" s="34"/>
      <c r="G45" s="30">
        <f>'[3]1_16'!$F26</f>
        <v>2</v>
      </c>
      <c r="H45" s="30">
        <f>'[3]1_16'!$G26</f>
        <v>2</v>
      </c>
      <c r="I45" s="35"/>
      <c r="K45" s="36">
        <f>IF($B44&lt;B$46,$A46,$A44)</f>
        <v>10</v>
      </c>
      <c r="L45" s="26">
        <f>'[3]1_8'!K17</f>
        <v>0</v>
      </c>
      <c r="M45" s="36" t="str">
        <f>IF($K45&lt;&gt;" ",VLOOKUP(K45,all,8)," ")</f>
        <v>ПЛТ</v>
      </c>
      <c r="N45" s="37" t="s">
        <v>5</v>
      </c>
      <c r="O45" s="37" t="s">
        <v>6</v>
      </c>
      <c r="P45" s="57"/>
      <c r="R45" s="48"/>
      <c r="W45" s="49"/>
      <c r="AK45" s="49"/>
    </row>
    <row r="46" spans="1:37" ht="9" customHeight="1">
      <c r="A46" s="25">
        <f>'[3]1_16'!$B27</f>
        <v>11</v>
      </c>
      <c r="B46" s="26">
        <f>'[3]1_16'!K27</f>
        <v>0</v>
      </c>
      <c r="C46" s="27" t="str">
        <f>IF($A46&lt;&gt;" ",CONCATENATE(VLOOKUP($A46,all,2)," ",VLOOKUP($A46,all,3)," (",VLOOKUP($A46,all,12),")")," ")</f>
        <v>Левус Данило (-ДВУОР,БХМ)</v>
      </c>
      <c r="D46" s="28"/>
      <c r="E46" s="28"/>
      <c r="F46" s="29"/>
      <c r="G46" s="30" t="s">
        <v>5</v>
      </c>
      <c r="H46" s="30" t="s">
        <v>6</v>
      </c>
      <c r="I46" s="58"/>
      <c r="J46" s="35"/>
      <c r="K46" s="39"/>
      <c r="L46" s="26">
        <f>SUM(N46:O46)</f>
        <v>0</v>
      </c>
      <c r="M46" s="39"/>
      <c r="N46" s="30">
        <f>'[3]1_8'!$F17</f>
        <v>0</v>
      </c>
      <c r="O46" s="30">
        <f>'[3]1_8'!$G17</f>
        <v>0</v>
      </c>
      <c r="R46" s="48"/>
      <c r="W46" s="49"/>
      <c r="AK46" s="49"/>
    </row>
    <row r="47" spans="1:37" ht="9" customHeight="1" thickBot="1">
      <c r="A47" s="50"/>
      <c r="B47" s="135">
        <f>SUM($G47:$H47)</f>
        <v>0</v>
      </c>
      <c r="C47" s="52"/>
      <c r="D47" s="53"/>
      <c r="E47" s="53"/>
      <c r="F47" s="54"/>
      <c r="G47" s="136">
        <f>'[3]1_16'!$F27</f>
        <v>0</v>
      </c>
      <c r="H47" s="136">
        <f>'[3]1_16'!$G27</f>
        <v>0</v>
      </c>
      <c r="K47" s="48"/>
      <c r="R47" s="48"/>
      <c r="W47" s="49"/>
      <c r="Y47" s="36">
        <f>IF(S43&lt;S51,R51,R43)</f>
        <v>9</v>
      </c>
      <c r="Z47" s="26">
        <f>'[3]1_2'!$K10</f>
        <v>1</v>
      </c>
      <c r="AA47" s="36" t="str">
        <f>IF($Y47&lt;&gt;" ",VLOOKUP($Y47,all,8)," ")</f>
        <v>ОДС</v>
      </c>
      <c r="AB47" s="37" t="s">
        <v>5</v>
      </c>
      <c r="AC47" s="37" t="s">
        <v>6</v>
      </c>
      <c r="AK47" s="49"/>
    </row>
    <row r="48" spans="1:37" ht="9" customHeight="1" thickTop="1">
      <c r="A48" s="70">
        <f>'[3]1_16'!$B28</f>
        <v>12</v>
      </c>
      <c r="B48" s="71">
        <f>'[3]1_16'!K28</f>
        <v>4</v>
      </c>
      <c r="C48" s="72" t="str">
        <f>IF($A48&lt;&gt;" ",CONCATENATE(VLOOKUP($A48,all,2)," ",VLOOKUP($A48,all,3)," (",VLOOKUP($A48,all,12),")")," ")</f>
        <v>Автаєв Рамзан (,НІМ)</v>
      </c>
      <c r="D48" s="73"/>
      <c r="E48" s="73"/>
      <c r="F48" s="74"/>
      <c r="G48" s="75" t="s">
        <v>5</v>
      </c>
      <c r="H48" s="75" t="s">
        <v>6</v>
      </c>
      <c r="K48" s="48"/>
      <c r="R48" s="48"/>
      <c r="W48" s="49"/>
      <c r="X48" s="56"/>
      <c r="Y48" s="39"/>
      <c r="Z48" s="26">
        <f>SUM(AB48:AC48)</f>
        <v>2</v>
      </c>
      <c r="AA48" s="39"/>
      <c r="AB48" s="30">
        <f>'[3]1_2'!$F10</f>
        <v>2</v>
      </c>
      <c r="AC48" s="30">
        <f>'[3]1_2'!$G10</f>
        <v>0</v>
      </c>
      <c r="AD48" s="137"/>
      <c r="AK48" s="49"/>
    </row>
    <row r="49" spans="1:37" ht="9" customHeight="1">
      <c r="A49" s="31"/>
      <c r="B49" s="26">
        <f>SUM($G49:$H49)</f>
        <v>10</v>
      </c>
      <c r="C49" s="32"/>
      <c r="D49" s="33"/>
      <c r="E49" s="33"/>
      <c r="F49" s="34"/>
      <c r="G49" s="30">
        <f>'[3]1_16'!$F28</f>
        <v>10</v>
      </c>
      <c r="H49" s="30">
        <f>'[3]1_16'!$G28</f>
        <v>0</v>
      </c>
      <c r="I49" s="35"/>
      <c r="K49" s="36">
        <f>IF($B48&lt;B$50,$A50,$A48)</f>
        <v>12</v>
      </c>
      <c r="L49" s="26">
        <f>'[3]1_8'!K18</f>
        <v>1</v>
      </c>
      <c r="M49" s="36" t="str">
        <f>IF($K49&lt;&gt;" ",VLOOKUP(K49,all,8)," ")</f>
        <v>НІМ</v>
      </c>
      <c r="N49" s="37" t="s">
        <v>5</v>
      </c>
      <c r="O49" s="37" t="s">
        <v>6</v>
      </c>
      <c r="R49" s="48"/>
      <c r="W49" s="49"/>
      <c r="AD49" s="49"/>
      <c r="AK49" s="49"/>
    </row>
    <row r="50" spans="1:37" ht="9" customHeight="1">
      <c r="A50" s="25">
        <f>'[3]1_16'!$B29</f>
        <v>13</v>
      </c>
      <c r="B50" s="26">
        <f>'[3]1_16'!K29</f>
        <v>0</v>
      </c>
      <c r="C50" s="27" t="str">
        <f>IF($A50&lt;&gt;" ",CONCATENATE(VLOOKUP($A50,all,2)," ",VLOOKUP($A50,all,3)," (",VLOOKUP($A50,all,12),")")," ")</f>
        <v>Кулініч Денис (-ДВУОР,БХМ)</v>
      </c>
      <c r="D50" s="28"/>
      <c r="E50" s="28"/>
      <c r="F50" s="29"/>
      <c r="G50" s="30" t="s">
        <v>5</v>
      </c>
      <c r="H50" s="30" t="s">
        <v>6</v>
      </c>
      <c r="I50" s="58"/>
      <c r="J50" s="35"/>
      <c r="K50" s="39"/>
      <c r="L50" s="26">
        <f>SUM(N50:O50)</f>
        <v>2</v>
      </c>
      <c r="M50" s="39"/>
      <c r="N50" s="30">
        <f>'[3]1_8'!$F18</f>
        <v>2</v>
      </c>
      <c r="O50" s="30">
        <f>'[3]1_8'!$G18</f>
        <v>0</v>
      </c>
      <c r="P50" s="40"/>
      <c r="R50" s="48"/>
      <c r="W50" s="49"/>
      <c r="AD50" s="49"/>
      <c r="AK50" s="49"/>
    </row>
    <row r="51" spans="1:37" ht="9" customHeight="1" thickBot="1">
      <c r="A51" s="41"/>
      <c r="B51" s="42">
        <f>SUM($G51:$H51)</f>
        <v>0</v>
      </c>
      <c r="C51" s="43"/>
      <c r="D51" s="44"/>
      <c r="E51" s="44"/>
      <c r="F51" s="45"/>
      <c r="G51" s="46">
        <f>'[3]1_16'!$F29</f>
        <v>0</v>
      </c>
      <c r="H51" s="46">
        <f>'[3]1_16'!$G29</f>
        <v>0</v>
      </c>
      <c r="K51" s="48"/>
      <c r="P51" s="49"/>
      <c r="R51" s="36">
        <f>IF(L49&lt;L53,K53,K49)</f>
        <v>15</v>
      </c>
      <c r="S51" s="26">
        <f>'[3]1_4'!$K13</f>
        <v>1</v>
      </c>
      <c r="T51" s="36" t="str">
        <f>IF($R51&lt;&gt;" ",VLOOKUP($R51,all,8)," ")</f>
        <v>БЛР</v>
      </c>
      <c r="U51" s="37" t="s">
        <v>5</v>
      </c>
      <c r="V51" s="37" t="s">
        <v>6</v>
      </c>
      <c r="W51" s="57"/>
      <c r="AD51" s="49"/>
      <c r="AK51" s="49"/>
    </row>
    <row r="52" spans="1:37" ht="9" customHeight="1" thickTop="1">
      <c r="A52" s="50">
        <f>'[3]1_16'!$B30</f>
        <v>14</v>
      </c>
      <c r="B52" s="51">
        <f>'[3]1_16'!K30</f>
        <v>1</v>
      </c>
      <c r="C52" s="52" t="str">
        <f>IF($A52&lt;&gt;" ",CONCATENATE(VLOOKUP($A52,all,2)," ",VLOOKUP($A52,all,3)," (",VLOOKUP($A52,all,12),")")," ")</f>
        <v>Могильченко Євген (Д-УФК1,ХРК)</v>
      </c>
      <c r="D52" s="53"/>
      <c r="E52" s="53"/>
      <c r="F52" s="54"/>
      <c r="G52" s="55" t="s">
        <v>5</v>
      </c>
      <c r="H52" s="55" t="s">
        <v>6</v>
      </c>
      <c r="K52" s="48"/>
      <c r="P52" s="49"/>
      <c r="Q52" s="56"/>
      <c r="R52" s="39"/>
      <c r="S52" s="26">
        <f>SUM(U52:V52)</f>
        <v>0</v>
      </c>
      <c r="T52" s="39"/>
      <c r="U52" s="30">
        <f>'[3]1_4'!$F13</f>
        <v>0</v>
      </c>
      <c r="V52" s="30">
        <f>'[3]1_4'!$G48</f>
        <v>0</v>
      </c>
      <c r="AD52" s="49"/>
      <c r="AK52" s="49"/>
    </row>
    <row r="53" spans="1:37" ht="9" customHeight="1">
      <c r="A53" s="31"/>
      <c r="B53" s="26">
        <f>SUM($G53:$H53)</f>
        <v>2</v>
      </c>
      <c r="C53" s="32"/>
      <c r="D53" s="33"/>
      <c r="E53" s="33"/>
      <c r="F53" s="34"/>
      <c r="G53" s="30">
        <f>'[3]1_16'!$F30</f>
        <v>0</v>
      </c>
      <c r="H53" s="30">
        <f>'[3]1_16'!$G30</f>
        <v>2</v>
      </c>
      <c r="I53" s="35"/>
      <c r="K53" s="148">
        <f>IF($B52&lt;B$54,$A54,$A52)</f>
        <v>15</v>
      </c>
      <c r="L53" s="26">
        <f>'[3]1_8'!K19</f>
        <v>3</v>
      </c>
      <c r="M53" s="36" t="str">
        <f>IF($K53&lt;&gt;" ",VLOOKUP(K53,all,8)," ")</f>
        <v>БЛР</v>
      </c>
      <c r="N53" s="37" t="s">
        <v>5</v>
      </c>
      <c r="O53" s="37" t="s">
        <v>6</v>
      </c>
      <c r="P53" s="57"/>
      <c r="AD53" s="49"/>
      <c r="AK53" s="49"/>
    </row>
    <row r="54" spans="1:37" ht="9" customHeight="1">
      <c r="A54" s="25">
        <f>'[3]1_16'!$B31</f>
        <v>15</v>
      </c>
      <c r="B54" s="26">
        <f>'[3]1_16'!K31</f>
        <v>4</v>
      </c>
      <c r="C54" s="27" t="str">
        <f>IF($A54&lt;&gt;" ",CONCATENATE(VLOOKUP($A54,all,2)," ",VLOOKUP($A54,all,3)," (",VLOOKUP($A54,all,12),")")," ")</f>
        <v>Койко Владислав ( ,БЛР)</v>
      </c>
      <c r="D54" s="28"/>
      <c r="E54" s="28"/>
      <c r="F54" s="29"/>
      <c r="G54" s="30" t="s">
        <v>5</v>
      </c>
      <c r="H54" s="30" t="s">
        <v>6</v>
      </c>
      <c r="I54" s="58"/>
      <c r="J54" s="35"/>
      <c r="K54" s="149"/>
      <c r="L54" s="26">
        <f>SUM(N54:O54)</f>
        <v>2</v>
      </c>
      <c r="M54" s="39"/>
      <c r="N54" s="30">
        <f>'[3]1_8'!$F19</f>
        <v>2</v>
      </c>
      <c r="O54" s="30">
        <f>'[3]1_8'!$G19</f>
        <v>0</v>
      </c>
      <c r="AD54" s="49"/>
      <c r="AK54" s="49"/>
    </row>
    <row r="55" spans="1:37" ht="9" customHeight="1" thickBot="1">
      <c r="A55" s="50"/>
      <c r="B55" s="135">
        <f>SUM($G55:$H55)</f>
        <v>13</v>
      </c>
      <c r="C55" s="52"/>
      <c r="D55" s="53"/>
      <c r="E55" s="53"/>
      <c r="F55" s="54"/>
      <c r="G55" s="136">
        <f>'[3]1_16'!$F31</f>
        <v>6</v>
      </c>
      <c r="H55" s="136">
        <f>'[3]1_16'!$G31</f>
        <v>7</v>
      </c>
      <c r="K55" s="48"/>
      <c r="AD55" s="49"/>
      <c r="AF55" s="36">
        <f>IF(Z47&lt;Z63,Y63,Y47)</f>
        <v>17</v>
      </c>
      <c r="AG55" s="120">
        <f>'[3]фінал'!$K9</f>
        <v>3</v>
      </c>
      <c r="AH55" s="36" t="str">
        <f>IF($AF55&lt;&gt;" ",VLOOKUP($AF55,all,8)," ")</f>
        <v>СНТ</v>
      </c>
      <c r="AI55" s="37" t="s">
        <v>5</v>
      </c>
      <c r="AJ55" s="37" t="s">
        <v>6</v>
      </c>
      <c r="AK55" s="57"/>
    </row>
    <row r="56" spans="1:36" ht="9" customHeight="1" thickTop="1">
      <c r="A56" s="70">
        <f>'[3]1_16'!$B32</f>
        <v>16</v>
      </c>
      <c r="B56" s="71">
        <f>'[3]1_16'!K32</f>
        <v>0</v>
      </c>
      <c r="C56" s="72" t="str">
        <f>IF($A56&lt;&gt;" ",CONCATENATE(VLOOKUP($A56,all,2)," ",VLOOKUP($A56,all,3)," (",VLOOKUP($A56,all,12),")")," ")</f>
        <v>Урсу Олександр (Д,МЛТ)</v>
      </c>
      <c r="D56" s="73"/>
      <c r="E56" s="73"/>
      <c r="F56" s="74"/>
      <c r="G56" s="75" t="s">
        <v>5</v>
      </c>
      <c r="H56" s="75" t="s">
        <v>6</v>
      </c>
      <c r="K56" s="48"/>
      <c r="AD56" s="49"/>
      <c r="AE56" s="56"/>
      <c r="AF56" s="39"/>
      <c r="AG56" s="26">
        <f>SUM(AI56:AJ56)</f>
        <v>7</v>
      </c>
      <c r="AH56" s="39"/>
      <c r="AI56" s="30">
        <f>'[3]фінал'!$F9</f>
        <v>2</v>
      </c>
      <c r="AJ56" s="30">
        <f>'[3]фінал'!$G9</f>
        <v>5</v>
      </c>
    </row>
    <row r="57" spans="1:30" ht="9" customHeight="1">
      <c r="A57" s="31"/>
      <c r="B57" s="26">
        <f>SUM($G57:$H57)</f>
        <v>0</v>
      </c>
      <c r="C57" s="32"/>
      <c r="D57" s="33"/>
      <c r="E57" s="33"/>
      <c r="F57" s="34"/>
      <c r="G57" s="30">
        <f>'[3]1_16'!$F32</f>
        <v>0</v>
      </c>
      <c r="H57" s="30">
        <f>'[3]1_16'!$G32</f>
        <v>0</v>
      </c>
      <c r="I57" s="35"/>
      <c r="K57" s="148">
        <f>IF($B56&lt;B$58,$A58,$A56)</f>
        <v>17</v>
      </c>
      <c r="L57" s="26">
        <f>'[3]1_8'!K20</f>
        <v>4</v>
      </c>
      <c r="M57" s="36" t="str">
        <f>IF($K57&lt;&gt;" ",VLOOKUP(K57,all,8)," ")</f>
        <v>СНТ</v>
      </c>
      <c r="N57" s="37" t="s">
        <v>5</v>
      </c>
      <c r="O57" s="37" t="s">
        <v>6</v>
      </c>
      <c r="AD57" s="49"/>
    </row>
    <row r="58" spans="1:30" ht="9" customHeight="1">
      <c r="A58" s="25">
        <f>'[3]1_16'!$B33</f>
        <v>17</v>
      </c>
      <c r="B58" s="26">
        <f>'[3]1_16'!K33</f>
        <v>5</v>
      </c>
      <c r="C58" s="27" t="str">
        <f>IF($A58&lt;&gt;" ",CONCATENATE(VLOOKUP($A58,all,2)," ",VLOOKUP($A58,all,3)," (",VLOOKUP($A58,all,12),")")," ")</f>
        <v>Блясецький Валентин (,СНТ)</v>
      </c>
      <c r="D58" s="28"/>
      <c r="E58" s="28"/>
      <c r="F58" s="29"/>
      <c r="G58" s="30" t="s">
        <v>5</v>
      </c>
      <c r="H58" s="30" t="s">
        <v>6</v>
      </c>
      <c r="I58" s="58"/>
      <c r="J58" s="35"/>
      <c r="K58" s="149"/>
      <c r="L58" s="26">
        <f>SUM(N58:O58)</f>
        <v>10</v>
      </c>
      <c r="M58" s="39"/>
      <c r="N58" s="30">
        <f>'[3]1_8'!$F20</f>
        <v>10</v>
      </c>
      <c r="O58" s="30">
        <f>'[3]1_8'!$G20</f>
        <v>0</v>
      </c>
      <c r="P58" s="40"/>
      <c r="AD58" s="49"/>
    </row>
    <row r="59" spans="1:30" ht="9" customHeight="1" thickBot="1">
      <c r="A59" s="41"/>
      <c r="B59" s="42">
        <f>SUM($G59:$H59)</f>
        <v>8</v>
      </c>
      <c r="C59" s="43"/>
      <c r="D59" s="44"/>
      <c r="E59" s="44"/>
      <c r="F59" s="45"/>
      <c r="G59" s="46">
        <f>'[3]1_16'!$F33</f>
        <v>8</v>
      </c>
      <c r="H59" s="46">
        <f>'[3]1_16'!$G33</f>
        <v>0</v>
      </c>
      <c r="K59" s="48"/>
      <c r="P59" s="49"/>
      <c r="R59" s="36">
        <f>IF(L57&lt;L61,K61,K57)</f>
        <v>17</v>
      </c>
      <c r="S59" s="26">
        <f>'[3]1_4'!$K14</f>
        <v>3</v>
      </c>
      <c r="T59" s="36" t="str">
        <f>IF($R59&lt;&gt;" ",VLOOKUP($R59,all,8)," ")</f>
        <v>СНТ</v>
      </c>
      <c r="U59" s="37" t="s">
        <v>5</v>
      </c>
      <c r="V59" s="37" t="s">
        <v>6</v>
      </c>
      <c r="AD59" s="49"/>
    </row>
    <row r="60" spans="1:30" ht="9" customHeight="1" thickTop="1">
      <c r="A60" s="50">
        <f>'[3]1_16'!$B34</f>
        <v>18</v>
      </c>
      <c r="B60" s="51">
        <f>'[3]1_16'!K34</f>
        <v>3</v>
      </c>
      <c r="C60" s="52" t="str">
        <f>IF($A60&lt;&gt;" ",CONCATENATE(VLOOKUP($A60,all,2)," ",VLOOKUP($A60,all,3)," (",VLOOKUP($A60,all,12),")")," ")</f>
        <v>Карманов Микита (-ДВУОР,БХМ)</v>
      </c>
      <c r="D60" s="53"/>
      <c r="E60" s="53"/>
      <c r="F60" s="54"/>
      <c r="G60" s="55" t="s">
        <v>5</v>
      </c>
      <c r="H60" s="55" t="s">
        <v>6</v>
      </c>
      <c r="K60" s="48"/>
      <c r="P60" s="49"/>
      <c r="Q60" s="56"/>
      <c r="R60" s="39"/>
      <c r="S60" s="26">
        <f>SUM(U60:V60)</f>
        <v>3</v>
      </c>
      <c r="T60" s="39"/>
      <c r="U60" s="30">
        <f>'[3]1_4'!$F14</f>
        <v>3</v>
      </c>
      <c r="V60" s="30">
        <f>'[3]1_4'!$G56</f>
        <v>0</v>
      </c>
      <c r="W60" s="40"/>
      <c r="AD60" s="49"/>
    </row>
    <row r="61" spans="1:30" ht="9" customHeight="1">
      <c r="A61" s="31"/>
      <c r="B61" s="26">
        <f>SUM($G61:$H61)</f>
        <v>9</v>
      </c>
      <c r="C61" s="32"/>
      <c r="D61" s="33"/>
      <c r="E61" s="33"/>
      <c r="F61" s="34"/>
      <c r="G61" s="30">
        <f>'[3]1_16'!$F34</f>
        <v>4</v>
      </c>
      <c r="H61" s="30">
        <f>'[3]1_16'!$G34</f>
        <v>5</v>
      </c>
      <c r="I61" s="35"/>
      <c r="K61" s="148">
        <f>IF($B60&lt;B$62,$A62,$A60)</f>
        <v>18</v>
      </c>
      <c r="L61" s="26">
        <f>'[3]1_8'!K21</f>
        <v>0</v>
      </c>
      <c r="M61" s="36" t="str">
        <f>IF($K61&lt;&gt;" ",VLOOKUP(K61,all,8)," ")</f>
        <v>БХМ</v>
      </c>
      <c r="N61" s="37" t="s">
        <v>5</v>
      </c>
      <c r="O61" s="37" t="s">
        <v>6</v>
      </c>
      <c r="P61" s="57"/>
      <c r="R61" s="48"/>
      <c r="W61" s="49"/>
      <c r="AD61" s="49"/>
    </row>
    <row r="62" spans="1:30" ht="9" customHeight="1">
      <c r="A62" s="25">
        <f>'[3]1_16'!$B35</f>
        <v>19</v>
      </c>
      <c r="B62" s="26">
        <f>'[3]1_16'!K35</f>
        <v>1</v>
      </c>
      <c r="C62" s="27" t="str">
        <f>IF($A62&lt;&gt;" ",CONCATENATE(VLOOKUP($A62,all,2)," ",VLOOKUP($A62,all,3)," (",VLOOKUP($A62,all,12),")")," ")</f>
        <v>Абрамов Микита (МОН,Київ)</v>
      </c>
      <c r="D62" s="28"/>
      <c r="E62" s="28"/>
      <c r="F62" s="29"/>
      <c r="G62" s="30" t="s">
        <v>5</v>
      </c>
      <c r="H62" s="30" t="s">
        <v>6</v>
      </c>
      <c r="I62" s="58"/>
      <c r="J62" s="35"/>
      <c r="K62" s="149"/>
      <c r="L62" s="26">
        <f>SUM(N62:O62)</f>
        <v>0</v>
      </c>
      <c r="M62" s="39"/>
      <c r="N62" s="30">
        <f>'[3]1_8'!$F21</f>
        <v>0</v>
      </c>
      <c r="O62" s="30">
        <f>'[3]1_8'!$G21</f>
        <v>0</v>
      </c>
      <c r="R62" s="48"/>
      <c r="W62" s="49"/>
      <c r="AD62" s="49"/>
    </row>
    <row r="63" spans="1:30" ht="9" customHeight="1" thickBot="1">
      <c r="A63" s="50"/>
      <c r="B63" s="135">
        <f>SUM($G63:$H63)</f>
        <v>4</v>
      </c>
      <c r="C63" s="52"/>
      <c r="D63" s="53"/>
      <c r="E63" s="53"/>
      <c r="F63" s="54"/>
      <c r="G63" s="136">
        <f>'[3]1_16'!$F35</f>
        <v>1</v>
      </c>
      <c r="H63" s="136">
        <f>'[3]1_16'!$G35</f>
        <v>3</v>
      </c>
      <c r="K63" s="48"/>
      <c r="R63" s="48"/>
      <c r="W63" s="49"/>
      <c r="Y63" s="36">
        <f>IF(S59&lt;S67,R67,R59)</f>
        <v>17</v>
      </c>
      <c r="Z63" s="26">
        <f>'[3]1_2'!$K11</f>
        <v>3</v>
      </c>
      <c r="AA63" s="36" t="str">
        <f>IF($Y63&lt;&gt;" ",VLOOKUP($Y63,all,8)," ")</f>
        <v>СНТ</v>
      </c>
      <c r="AB63" s="37" t="s">
        <v>5</v>
      </c>
      <c r="AC63" s="37" t="s">
        <v>6</v>
      </c>
      <c r="AD63" s="57"/>
    </row>
    <row r="64" spans="1:29" ht="9" customHeight="1" thickTop="1">
      <c r="A64" s="70">
        <f>'[3]1_16'!$B36</f>
        <v>20</v>
      </c>
      <c r="B64" s="71">
        <f>'[3]1_16'!K36</f>
        <v>0</v>
      </c>
      <c r="C64" s="72" t="str">
        <f>IF($A64&lt;&gt;" ",CONCATENATE(VLOOKUP($A64,all,2)," ",VLOOKUP($A64,all,3)," (",VLOOKUP($A64,all,12),")")," ")</f>
        <v>Гулієв Рустам (Д-УФК1,ХРК)</v>
      </c>
      <c r="D64" s="73"/>
      <c r="E64" s="73"/>
      <c r="F64" s="74"/>
      <c r="G64" s="75" t="s">
        <v>5</v>
      </c>
      <c r="H64" s="75" t="s">
        <v>6</v>
      </c>
      <c r="K64" s="48"/>
      <c r="R64" s="48"/>
      <c r="W64" s="49"/>
      <c r="X64" s="56"/>
      <c r="Y64" s="39"/>
      <c r="Z64" s="26">
        <f>SUM(AB64:AC64)</f>
        <v>8</v>
      </c>
      <c r="AA64" s="39"/>
      <c r="AB64" s="30">
        <f>'[3]1_2'!$F11</f>
        <v>8</v>
      </c>
      <c r="AC64" s="30">
        <f>'[3]1_2'!$G56</f>
        <v>0</v>
      </c>
    </row>
    <row r="65" spans="1:23" ht="9" customHeight="1">
      <c r="A65" s="31"/>
      <c r="B65" s="26">
        <f>SUM($G65:$H65)</f>
        <v>0</v>
      </c>
      <c r="C65" s="32"/>
      <c r="D65" s="33"/>
      <c r="E65" s="33"/>
      <c r="F65" s="34"/>
      <c r="G65" s="30">
        <f>'[3]1_16'!$F36</f>
        <v>0</v>
      </c>
      <c r="H65" s="30">
        <f>'[3]1_16'!$G36</f>
        <v>0</v>
      </c>
      <c r="I65" s="35"/>
      <c r="K65" s="148">
        <f>IF($B64&lt;B$66,$A66,$A64)</f>
        <v>21</v>
      </c>
      <c r="L65" s="26">
        <f>'[3]1_8'!K22</f>
        <v>3</v>
      </c>
      <c r="M65" s="36" t="str">
        <f>IF($K65&lt;&gt;" ",VLOOKUP(K65,all,8)," ")</f>
        <v>ХРК</v>
      </c>
      <c r="N65" s="37" t="s">
        <v>5</v>
      </c>
      <c r="O65" s="37" t="s">
        <v>6</v>
      </c>
      <c r="R65" s="48"/>
      <c r="W65" s="49"/>
    </row>
    <row r="66" spans="1:37" ht="9" customHeight="1">
      <c r="A66" s="25">
        <f>'[3]1_16'!$B37</f>
        <v>21</v>
      </c>
      <c r="B66" s="26">
        <f>'[3]1_16'!K37</f>
        <v>3</v>
      </c>
      <c r="C66" s="27" t="str">
        <f>IF($A66&lt;&gt;" ",CONCATENATE(VLOOKUP($A66,all,2)," ",VLOOKUP($A66,all,3)," (",VLOOKUP($A66,all,12),")")," ")</f>
        <v>Візир Павло (Д-УФК1,ХРК)</v>
      </c>
      <c r="D66" s="28"/>
      <c r="E66" s="28"/>
      <c r="F66" s="29"/>
      <c r="G66" s="30" t="s">
        <v>5</v>
      </c>
      <c r="H66" s="30" t="s">
        <v>6</v>
      </c>
      <c r="I66" s="58"/>
      <c r="J66" s="35"/>
      <c r="K66" s="149"/>
      <c r="L66" s="26">
        <f>SUM(N66:O66)</f>
        <v>3</v>
      </c>
      <c r="M66" s="39"/>
      <c r="N66" s="30">
        <f>'[3]1_8'!$F22</f>
        <v>0</v>
      </c>
      <c r="O66" s="30">
        <f>'[3]1_8'!$G22</f>
        <v>3</v>
      </c>
      <c r="P66" s="40"/>
      <c r="R66" s="48"/>
      <c r="W66" s="49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</row>
    <row r="67" spans="1:37" ht="9" customHeight="1" thickBot="1">
      <c r="A67" s="41"/>
      <c r="B67" s="42">
        <f>SUM($G67:$H67)</f>
        <v>3</v>
      </c>
      <c r="C67" s="43"/>
      <c r="D67" s="44"/>
      <c r="E67" s="44"/>
      <c r="F67" s="45"/>
      <c r="G67" s="46">
        <f>'[3]1_16'!$F37</f>
        <v>2</v>
      </c>
      <c r="H67" s="46">
        <f>'[3]1_16'!$G37</f>
        <v>1</v>
      </c>
      <c r="K67" s="48"/>
      <c r="P67" s="49"/>
      <c r="R67" s="36">
        <f>IF(L65&lt;L69,K69,K65)</f>
        <v>21</v>
      </c>
      <c r="S67" s="26">
        <f>'[3]1_4'!$K15</f>
        <v>1</v>
      </c>
      <c r="T67" s="36" t="str">
        <f>IF($R67&lt;&gt;" ",VLOOKUP($R67,all,8)," ")</f>
        <v>ХРК</v>
      </c>
      <c r="U67" s="37" t="s">
        <v>5</v>
      </c>
      <c r="V67" s="37" t="s">
        <v>6</v>
      </c>
      <c r="W67" s="57"/>
      <c r="AA67" s="96" t="s">
        <v>8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9" customHeight="1" thickTop="1">
      <c r="A68" s="50">
        <f>'[3]1_16'!$B38</f>
        <v>22</v>
      </c>
      <c r="B68" s="51">
        <f>'[3]1_16'!K38</f>
        <v>4</v>
      </c>
      <c r="C68" s="52" t="str">
        <f>IF($A68&lt;&gt;" ",CONCATENATE(VLOOKUP($A68,all,2)," ",VLOOKUP($A68,all,3)," (",VLOOKUP($A68,all,12),")")," ")</f>
        <v>Стоянов Андрій (МОН,БРВ)</v>
      </c>
      <c r="D68" s="53"/>
      <c r="E68" s="53"/>
      <c r="F68" s="54"/>
      <c r="G68" s="55" t="s">
        <v>5</v>
      </c>
      <c r="H68" s="55" t="s">
        <v>6</v>
      </c>
      <c r="K68" s="48"/>
      <c r="P68" s="49"/>
      <c r="Q68" s="56"/>
      <c r="R68" s="39"/>
      <c r="S68" s="26">
        <f>SUM(U68:V68)</f>
        <v>4</v>
      </c>
      <c r="T68" s="39"/>
      <c r="U68" s="30">
        <f>'[3]1_4'!$F15</f>
        <v>0</v>
      </c>
      <c r="V68" s="30">
        <f>'[3]1_4'!$G15</f>
        <v>4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16" ht="9" customHeight="1">
      <c r="A69" s="31"/>
      <c r="B69" s="26">
        <f>SUM($G69:$H69)</f>
        <v>12</v>
      </c>
      <c r="C69" s="32"/>
      <c r="D69" s="33"/>
      <c r="E69" s="33"/>
      <c r="F69" s="34"/>
      <c r="G69" s="30">
        <f>'[3]1_16'!$F38</f>
        <v>8</v>
      </c>
      <c r="H69" s="30">
        <f>'[3]1_16'!$G38</f>
        <v>4</v>
      </c>
      <c r="I69" s="35"/>
      <c r="K69" s="148">
        <f>IF($B68&lt;B$70,$A70,$A68)</f>
        <v>22</v>
      </c>
      <c r="L69" s="26">
        <f>'[3]1_8'!K23</f>
        <v>1</v>
      </c>
      <c r="M69" s="36" t="str">
        <f>IF($K69&lt;&gt;" ",VLOOKUP(K69,all,8)," ")</f>
        <v>БРВ</v>
      </c>
      <c r="N69" s="37" t="s">
        <v>5</v>
      </c>
      <c r="O69" s="37" t="s">
        <v>6</v>
      </c>
      <c r="P69" s="57"/>
    </row>
    <row r="70" spans="1:37" ht="9" customHeight="1">
      <c r="A70" s="25">
        <f>'[3]1_16'!$B39</f>
        <v>23</v>
      </c>
      <c r="B70" s="26">
        <f>'[3]1_16'!K39</f>
        <v>1</v>
      </c>
      <c r="C70" s="27" t="str">
        <f>IF($A70&lt;&gt;" ",CONCATENATE(VLOOKUP($A70,all,2)," ",VLOOKUP($A70,all,3)," (",VLOOKUP($A70,all,12),")")," ")</f>
        <v>Черніков Дмитро (-ДВУОР,БХМ)</v>
      </c>
      <c r="D70" s="28"/>
      <c r="E70" s="28"/>
      <c r="F70" s="29"/>
      <c r="G70" s="30" t="s">
        <v>5</v>
      </c>
      <c r="H70" s="30" t="s">
        <v>6</v>
      </c>
      <c r="I70" s="58"/>
      <c r="J70" s="35"/>
      <c r="K70" s="149"/>
      <c r="L70" s="26">
        <f>SUM(N70:O70)</f>
        <v>1</v>
      </c>
      <c r="M70" s="39"/>
      <c r="N70" s="30">
        <f>'[3]1_8'!$F23</f>
        <v>1</v>
      </c>
      <c r="O70" s="30">
        <f>'[3]1_8'!$G23</f>
        <v>0</v>
      </c>
      <c r="AA70" s="100">
        <v>1</v>
      </c>
      <c r="AB70" s="101">
        <f>AA39</f>
        <v>17</v>
      </c>
      <c r="AC70" s="102" t="str">
        <f aca="true" t="shared" si="0" ref="AC70:AC89">VLOOKUP(AB70,all,8)</f>
        <v>СНТ</v>
      </c>
      <c r="AD70" s="102"/>
      <c r="AE70" s="102"/>
      <c r="AF70" s="103" t="str">
        <f aca="true" t="shared" si="1" ref="AF70:AF89">CONCATENATE(VLOOKUP(AB70,all,2)," ",VLOOKUP(AB70,all,3))</f>
        <v>Блясецький Валентин</v>
      </c>
      <c r="AG70" s="103"/>
      <c r="AH70" s="103"/>
      <c r="AI70" s="103"/>
      <c r="AJ70" s="103"/>
      <c r="AK70" s="104"/>
    </row>
    <row r="71" spans="1:37" ht="9" customHeight="1">
      <c r="A71" s="31"/>
      <c r="B71" s="26">
        <f>SUM($G71:$H71)</f>
        <v>2</v>
      </c>
      <c r="C71" s="32"/>
      <c r="D71" s="33"/>
      <c r="E71" s="33"/>
      <c r="F71" s="34"/>
      <c r="G71" s="30">
        <f>'[3]1_16'!$F39</f>
        <v>2</v>
      </c>
      <c r="H71" s="30">
        <f>'[3]1_16'!$G39</f>
        <v>0</v>
      </c>
      <c r="K71" s="48"/>
      <c r="AA71" s="100">
        <f>AA70+1</f>
        <v>2</v>
      </c>
      <c r="AB71" s="101">
        <f>IF(AG23&lt;AG55,AF23,AF55)</f>
        <v>7</v>
      </c>
      <c r="AC71" s="102" t="str">
        <f t="shared" si="0"/>
        <v>МЛД</v>
      </c>
      <c r="AD71" s="102"/>
      <c r="AE71" s="102"/>
      <c r="AF71" s="103" t="str">
        <f t="shared" si="1"/>
        <v>Колеснік Леомід</v>
      </c>
      <c r="AG71" s="103"/>
      <c r="AH71" s="103"/>
      <c r="AI71" s="103"/>
      <c r="AJ71" s="103"/>
      <c r="AK71" s="104"/>
    </row>
    <row r="72" spans="27:37" ht="9" customHeight="1">
      <c r="AA72" s="100">
        <f>AA71+1</f>
        <v>3</v>
      </c>
      <c r="AB72" s="101">
        <f>Y79</f>
        <v>1</v>
      </c>
      <c r="AC72" s="102" t="str">
        <f t="shared" si="0"/>
        <v>ДАГ</v>
      </c>
      <c r="AD72" s="102"/>
      <c r="AE72" s="102"/>
      <c r="AF72" s="103" t="str">
        <f t="shared" si="1"/>
        <v>Тулуєв Ісмаіл</v>
      </c>
      <c r="AG72" s="103"/>
      <c r="AH72" s="103"/>
      <c r="AI72" s="103"/>
      <c r="AJ72" s="103"/>
      <c r="AK72" s="104"/>
    </row>
    <row r="73" spans="4:37" ht="9.75" customHeight="1">
      <c r="D73" s="93" t="s">
        <v>7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AA73" s="100">
        <v>3</v>
      </c>
      <c r="AB73" s="101">
        <f>Y87</f>
        <v>9</v>
      </c>
      <c r="AC73" s="102" t="str">
        <f t="shared" si="0"/>
        <v>ОДС</v>
      </c>
      <c r="AD73" s="102"/>
      <c r="AE73" s="102"/>
      <c r="AF73" s="103" t="str">
        <f t="shared" si="1"/>
        <v>Буруков Володимир</v>
      </c>
      <c r="AG73" s="103"/>
      <c r="AH73" s="103"/>
      <c r="AI73" s="103"/>
      <c r="AJ73" s="103"/>
      <c r="AK73" s="104"/>
    </row>
    <row r="74" spans="3:37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AA74" s="100">
        <v>5</v>
      </c>
      <c r="AB74" s="101">
        <f>IF(S80&lt;S78,R80,R78)</f>
        <v>6</v>
      </c>
      <c r="AC74" s="102" t="str">
        <f t="shared" si="0"/>
        <v>ХРК</v>
      </c>
      <c r="AD74" s="102"/>
      <c r="AE74" s="102"/>
      <c r="AF74" s="103" t="str">
        <f t="shared" si="1"/>
        <v>Євсеєнко Олександр</v>
      </c>
      <c r="AG74" s="103"/>
      <c r="AH74" s="103"/>
      <c r="AI74" s="103"/>
      <c r="AJ74" s="103"/>
      <c r="AK74" s="104"/>
    </row>
    <row r="75" spans="6:37" ht="11.25" customHeight="1">
      <c r="F75" s="97" t="s">
        <v>9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AA75" s="100">
        <v>5</v>
      </c>
      <c r="AB75" s="101">
        <f>IF(S86&gt;S88,R88,R86)</f>
        <v>21</v>
      </c>
      <c r="AC75" s="102" t="str">
        <f t="shared" si="0"/>
        <v>ХРК</v>
      </c>
      <c r="AD75" s="102"/>
      <c r="AE75" s="102"/>
      <c r="AF75" s="103" t="str">
        <f t="shared" si="1"/>
        <v>Візир Павло</v>
      </c>
      <c r="AG75" s="103"/>
      <c r="AH75" s="103"/>
      <c r="AI75" s="103"/>
      <c r="AJ75" s="103"/>
      <c r="AK75" s="104"/>
    </row>
    <row r="76" spans="3:37" ht="9.75" customHeight="1">
      <c r="C76" s="150"/>
      <c r="D76" s="105" t="str">
        <f>'[3]втішні_зустріч1'!$B$8</f>
        <v> </v>
      </c>
      <c r="E76" s="37">
        <f>'[3]втішні_зустріч1'!K8</f>
        <v>0</v>
      </c>
      <c r="F76" s="105" t="str">
        <f>IF(D76&lt;&gt;" ",VLOOKUP(D76,all,8)," ")</f>
        <v> </v>
      </c>
      <c r="G76" s="37" t="s">
        <v>5</v>
      </c>
      <c r="H76" s="37" t="s">
        <v>6</v>
      </c>
      <c r="I76" s="13"/>
      <c r="J76" s="13"/>
      <c r="K76" s="13"/>
      <c r="L76" s="13"/>
      <c r="M76" s="13"/>
      <c r="P76" s="13"/>
      <c r="Q76" s="13"/>
      <c r="R76" s="13"/>
      <c r="S76" s="13"/>
      <c r="T76" s="13"/>
      <c r="AA76" s="120">
        <v>7</v>
      </c>
      <c r="AB76" s="101">
        <f>'[3]данные'!K17</f>
        <v>15</v>
      </c>
      <c r="AC76" s="102" t="str">
        <f t="shared" si="0"/>
        <v>БЛР</v>
      </c>
      <c r="AD76" s="102"/>
      <c r="AE76" s="102"/>
      <c r="AF76" s="103" t="str">
        <f t="shared" si="1"/>
        <v>Койко Владислав</v>
      </c>
      <c r="AG76" s="103"/>
      <c r="AH76" s="103"/>
      <c r="AI76" s="103"/>
      <c r="AJ76" s="103"/>
      <c r="AK76" s="104"/>
    </row>
    <row r="77" spans="3:37" ht="9" customHeight="1" thickBot="1">
      <c r="C77" s="150"/>
      <c r="D77" s="106"/>
      <c r="E77" s="107">
        <f>SUM(G77:H77)</f>
        <v>0</v>
      </c>
      <c r="F77" s="106"/>
      <c r="G77" s="107">
        <f>'[3]втішні_зустріч1'!$F$8</f>
        <v>0</v>
      </c>
      <c r="H77" s="107">
        <f>'[3]втішні_зустріч1'!$G$8</f>
        <v>0</v>
      </c>
      <c r="I77" s="108"/>
      <c r="J77" s="13"/>
      <c r="K77" s="105">
        <f>'[3]втішні_зустріч2'!$B$8</f>
        <v>8</v>
      </c>
      <c r="L77" s="37">
        <f>'[3]втішні_зустріч2'!K8</f>
        <v>1</v>
      </c>
      <c r="M77" s="105" t="str">
        <f>IF(K77&lt;&gt;" ",VLOOKUP(K77,all,8)," ")</f>
        <v>ЛВС</v>
      </c>
      <c r="N77" s="37" t="s">
        <v>5</v>
      </c>
      <c r="O77" s="37" t="s">
        <v>6</v>
      </c>
      <c r="P77" s="13"/>
      <c r="Q77" s="13"/>
      <c r="R77" s="13"/>
      <c r="S77" s="13"/>
      <c r="T77" s="13"/>
      <c r="AA77" s="120">
        <v>8</v>
      </c>
      <c r="AB77" s="101">
        <f>'[3]данные'!K18</f>
        <v>22</v>
      </c>
      <c r="AC77" s="102" t="str">
        <f t="shared" si="0"/>
        <v>БРВ</v>
      </c>
      <c r="AD77" s="102"/>
      <c r="AE77" s="102"/>
      <c r="AF77" s="103" t="str">
        <f t="shared" si="1"/>
        <v>Стоянов Андрій</v>
      </c>
      <c r="AG77" s="103"/>
      <c r="AH77" s="103"/>
      <c r="AI77" s="103"/>
      <c r="AJ77" s="103"/>
      <c r="AK77" s="104"/>
    </row>
    <row r="78" spans="3:37" ht="9" customHeight="1" thickBot="1" thickTop="1">
      <c r="C78" s="150"/>
      <c r="D78" s="109">
        <f>'[3]втішні_зустріч1'!$B$9</f>
        <v>8</v>
      </c>
      <c r="E78" s="110">
        <f>'[3]втішні_зустріч1'!K9</f>
        <v>0</v>
      </c>
      <c r="F78" s="109" t="str">
        <f>IF(D78&lt;&gt;" ",VLOOKUP(D78,all,8)," ")</f>
        <v>ЛВС</v>
      </c>
      <c r="G78" s="110" t="s">
        <v>5</v>
      </c>
      <c r="H78" s="110" t="s">
        <v>6</v>
      </c>
      <c r="I78" s="110"/>
      <c r="J78" s="108"/>
      <c r="K78" s="106"/>
      <c r="L78" s="107">
        <f>SUM(N78:O78)</f>
        <v>4</v>
      </c>
      <c r="M78" s="106"/>
      <c r="N78" s="107">
        <f>'[3]втішні_зустріч2'!$F$8</f>
        <v>0</v>
      </c>
      <c r="O78" s="107">
        <f>'[3]втішні_зустріч2'!$G$8</f>
        <v>4</v>
      </c>
      <c r="P78" s="108"/>
      <c r="Q78" s="13"/>
      <c r="R78" s="105">
        <f>'[3]за 3м'!B8</f>
        <v>6</v>
      </c>
      <c r="S78" s="37">
        <f>'[3]за 3м'!K8</f>
        <v>0</v>
      </c>
      <c r="T78" s="105" t="str">
        <f>IF(R78&lt;&gt;" ",VLOOKUP(R78,all,8)," ")</f>
        <v>ХРК</v>
      </c>
      <c r="U78" s="37" t="s">
        <v>5</v>
      </c>
      <c r="V78" s="37" t="s">
        <v>6</v>
      </c>
      <c r="AA78" s="120">
        <v>9</v>
      </c>
      <c r="AB78" s="101">
        <f>'[3]данные'!K19</f>
        <v>12</v>
      </c>
      <c r="AC78" s="102" t="str">
        <f t="shared" si="0"/>
        <v>НІМ</v>
      </c>
      <c r="AD78" s="102"/>
      <c r="AE78" s="102"/>
      <c r="AF78" s="103" t="str">
        <f t="shared" si="1"/>
        <v>Автаєв Рамзан</v>
      </c>
      <c r="AG78" s="103"/>
      <c r="AH78" s="103"/>
      <c r="AI78" s="103"/>
      <c r="AJ78" s="103"/>
      <c r="AK78" s="104"/>
    </row>
    <row r="79" spans="3:37" ht="9" customHeight="1" thickBot="1" thickTop="1">
      <c r="C79" s="150"/>
      <c r="D79" s="115"/>
      <c r="E79" s="37">
        <f>SUM(G79:H79)</f>
        <v>0</v>
      </c>
      <c r="F79" s="115"/>
      <c r="G79" s="37">
        <f>'[3]втішні_зустріч1'!$F$9</f>
        <v>0</v>
      </c>
      <c r="H79" s="37">
        <f>'[3]втішні_зустріч1'!$G$9</f>
        <v>0</v>
      </c>
      <c r="I79" s="13"/>
      <c r="J79" s="13"/>
      <c r="K79" s="109">
        <f>'[3]втішні_зустріч2'!$B$9</f>
        <v>6</v>
      </c>
      <c r="L79" s="110">
        <f>'[3]втішні_зустріч2'!K9</f>
        <v>3</v>
      </c>
      <c r="M79" s="109" t="str">
        <f>IF(K79&lt;&gt;" ",VLOOKUP(K79,all,8)," ")</f>
        <v>ХРК</v>
      </c>
      <c r="N79" s="110" t="s">
        <v>5</v>
      </c>
      <c r="O79" s="110" t="s">
        <v>6</v>
      </c>
      <c r="P79" s="110"/>
      <c r="Q79" s="108"/>
      <c r="R79" s="106"/>
      <c r="S79" s="107">
        <f>SUM(U79:V79)</f>
        <v>0</v>
      </c>
      <c r="T79" s="106"/>
      <c r="U79" s="107">
        <f>'[3]за 3м'!$F8</f>
        <v>0</v>
      </c>
      <c r="V79" s="107">
        <f>'[3]за 3м'!$G8</f>
        <v>0</v>
      </c>
      <c r="W79" s="137"/>
      <c r="Y79" s="151">
        <f>IF(S80&lt;S78,R78,R80)</f>
        <v>1</v>
      </c>
      <c r="AA79" s="120">
        <v>10</v>
      </c>
      <c r="AB79" s="101">
        <f>'[3]данные'!K20</f>
        <v>18</v>
      </c>
      <c r="AC79" s="102" t="str">
        <f t="shared" si="0"/>
        <v>БХМ</v>
      </c>
      <c r="AD79" s="102"/>
      <c r="AE79" s="102"/>
      <c r="AF79" s="103" t="str">
        <f t="shared" si="1"/>
        <v>Карманов Микита</v>
      </c>
      <c r="AG79" s="103"/>
      <c r="AH79" s="103"/>
      <c r="AI79" s="103"/>
      <c r="AJ79" s="103"/>
      <c r="AK79" s="104"/>
    </row>
    <row r="80" spans="3:37" ht="9" customHeight="1" thickTop="1">
      <c r="C80"/>
      <c r="D80" s="13"/>
      <c r="E80" s="13"/>
      <c r="F80" s="13"/>
      <c r="G80" s="13"/>
      <c r="H80" s="13"/>
      <c r="I80" s="13"/>
      <c r="J80" s="13"/>
      <c r="K80" s="115"/>
      <c r="L80" s="37">
        <f>SUM(N80:O80)</f>
        <v>5</v>
      </c>
      <c r="M80" s="115"/>
      <c r="N80" s="37">
        <f>'[3]втішні_зустріч2'!$F$9</f>
        <v>3</v>
      </c>
      <c r="O80" s="37">
        <f>'[3]втішні_зустріч2'!$G$9</f>
        <v>2</v>
      </c>
      <c r="P80" s="13"/>
      <c r="Q80" s="13"/>
      <c r="R80" s="109">
        <f>'[3]за 3м'!B9</f>
        <v>1</v>
      </c>
      <c r="S80" s="110">
        <f>'[3]за 3м'!K9</f>
        <v>4</v>
      </c>
      <c r="T80" s="109" t="str">
        <f>IF(R80&lt;&gt;" ",VLOOKUP(R80,all,8)," ")</f>
        <v>ДАГ</v>
      </c>
      <c r="U80" s="110" t="s">
        <v>5</v>
      </c>
      <c r="V80" s="110" t="s">
        <v>6</v>
      </c>
      <c r="W80" s="152"/>
      <c r="X80" s="56"/>
      <c r="Y80" s="153"/>
      <c r="AA80" s="120">
        <v>11</v>
      </c>
      <c r="AB80" s="101">
        <f>'[3]данные'!K21</f>
        <v>4</v>
      </c>
      <c r="AC80" s="102" t="str">
        <f t="shared" si="0"/>
        <v>ЗДЛ</v>
      </c>
      <c r="AD80" s="102"/>
      <c r="AE80" s="102"/>
      <c r="AF80" s="103" t="str">
        <f t="shared" si="1"/>
        <v>Остапенко Владислав</v>
      </c>
      <c r="AG80" s="103"/>
      <c r="AH80" s="103"/>
      <c r="AI80" s="103"/>
      <c r="AJ80" s="103"/>
      <c r="AK80" s="104"/>
    </row>
    <row r="81" spans="3:37" ht="9" customHeight="1">
      <c r="C81"/>
      <c r="D81" s="13"/>
      <c r="E81" s="13"/>
      <c r="F81" s="13"/>
      <c r="G81" s="13"/>
      <c r="H81" s="13"/>
      <c r="I81" s="13"/>
      <c r="J81" s="13"/>
      <c r="K81" s="13"/>
      <c r="L81" s="13"/>
      <c r="M81" s="13"/>
      <c r="P81" s="13"/>
      <c r="Q81" s="13"/>
      <c r="R81" s="115"/>
      <c r="S81" s="37">
        <f>SUM(U81:V81)</f>
        <v>10</v>
      </c>
      <c r="T81" s="115"/>
      <c r="U81" s="37">
        <f>'[3]за 3м'!$F9</f>
        <v>10</v>
      </c>
      <c r="V81" s="37">
        <f>'[3]за 3м'!$G9</f>
        <v>0</v>
      </c>
      <c r="W81" s="56"/>
      <c r="AA81" s="120">
        <v>12</v>
      </c>
      <c r="AB81" s="101">
        <f>'[3]данные'!K22</f>
        <v>16</v>
      </c>
      <c r="AC81" s="102" t="str">
        <f t="shared" si="0"/>
        <v>МЛТ</v>
      </c>
      <c r="AD81" s="102"/>
      <c r="AE81" s="102"/>
      <c r="AF81" s="103" t="str">
        <f t="shared" si="1"/>
        <v>Урсу Олександр</v>
      </c>
      <c r="AG81" s="103"/>
      <c r="AH81" s="103"/>
      <c r="AI81" s="103"/>
      <c r="AJ81" s="103"/>
      <c r="AK81" s="104"/>
    </row>
    <row r="82" spans="4:37" ht="9" customHeight="1">
      <c r="D82" s="154"/>
      <c r="E82" s="154"/>
      <c r="F82" s="154"/>
      <c r="G82" s="154"/>
      <c r="H82" s="154"/>
      <c r="I82" s="154"/>
      <c r="J82" s="154"/>
      <c r="K82" s="13"/>
      <c r="L82" s="13"/>
      <c r="M82" s="13"/>
      <c r="P82" s="13"/>
      <c r="Q82" s="13"/>
      <c r="R82" s="13"/>
      <c r="S82" s="13"/>
      <c r="T82" s="13"/>
      <c r="AA82" s="120">
        <v>13</v>
      </c>
      <c r="AB82" s="101">
        <f>'[3]данные'!K23</f>
        <v>10</v>
      </c>
      <c r="AC82" s="102" t="str">
        <f t="shared" si="0"/>
        <v>ПЛТ</v>
      </c>
      <c r="AD82" s="102"/>
      <c r="AE82" s="102"/>
      <c r="AF82" s="103" t="str">
        <f t="shared" si="1"/>
        <v>Кривенко Артем</v>
      </c>
      <c r="AG82" s="103"/>
      <c r="AH82" s="103"/>
      <c r="AI82" s="103"/>
      <c r="AJ82" s="103"/>
      <c r="AK82" s="104"/>
    </row>
    <row r="83" spans="4:37" ht="9.75" customHeight="1">
      <c r="D83" s="154"/>
      <c r="E83" s="154"/>
      <c r="F83" s="97" t="s">
        <v>10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AA83" s="120">
        <v>14</v>
      </c>
      <c r="AB83" s="101">
        <f>'[3]данные'!K24</f>
        <v>8</v>
      </c>
      <c r="AC83" s="102" t="str">
        <f t="shared" si="0"/>
        <v>ЛВС</v>
      </c>
      <c r="AD83" s="102"/>
      <c r="AE83" s="102"/>
      <c r="AF83" s="103" t="str">
        <f t="shared" si="1"/>
        <v>Гурський Ярослав</v>
      </c>
      <c r="AG83" s="103"/>
      <c r="AH83" s="103"/>
      <c r="AI83" s="103"/>
      <c r="AJ83" s="103"/>
      <c r="AK83" s="104"/>
    </row>
    <row r="84" spans="3:37" ht="9" customHeight="1">
      <c r="C84" s="150"/>
      <c r="D84" s="105">
        <f>'[3]втішні_зустріч1'!$B$10</f>
        <v>16</v>
      </c>
      <c r="E84" s="37">
        <f>'[3]втішні_зустріч1'!K10</f>
        <v>3</v>
      </c>
      <c r="F84" s="105" t="str">
        <f>IF(D84&lt;&gt;" ",VLOOKUP(D84,all,8)," ")</f>
        <v>МЛТ</v>
      </c>
      <c r="G84" s="37" t="s">
        <v>5</v>
      </c>
      <c r="H84" s="37" t="s">
        <v>6</v>
      </c>
      <c r="I84" s="13"/>
      <c r="J84" s="13"/>
      <c r="K84" s="13"/>
      <c r="L84" s="13"/>
      <c r="M84" s="13"/>
      <c r="P84" s="13"/>
      <c r="Q84" s="13"/>
      <c r="R84" s="13"/>
      <c r="S84" s="13"/>
      <c r="T84" s="13"/>
      <c r="AA84" s="120">
        <v>15</v>
      </c>
      <c r="AB84" s="101">
        <f>'[3]данные'!K25</f>
        <v>2</v>
      </c>
      <c r="AC84" s="102" t="str">
        <f t="shared" si="0"/>
        <v>МЛД</v>
      </c>
      <c r="AD84" s="102"/>
      <c r="AE84" s="102"/>
      <c r="AF84" s="103" t="str">
        <f t="shared" si="1"/>
        <v>Катавейка Ніку</v>
      </c>
      <c r="AG84" s="103"/>
      <c r="AH84" s="103"/>
      <c r="AI84" s="103"/>
      <c r="AJ84" s="103"/>
      <c r="AK84" s="104"/>
    </row>
    <row r="85" spans="3:37" ht="9" customHeight="1" thickBot="1">
      <c r="C85" s="150"/>
      <c r="D85" s="106"/>
      <c r="E85" s="107">
        <f>SUM(G85:H85)</f>
        <v>9</v>
      </c>
      <c r="F85" s="106"/>
      <c r="G85" s="107">
        <f>'[3]втішні_зустріч1'!$F$10</f>
        <v>7</v>
      </c>
      <c r="H85" s="107">
        <f>'[3]втішні_зустріч1'!$G$10</f>
        <v>2</v>
      </c>
      <c r="I85" s="108"/>
      <c r="J85" s="13"/>
      <c r="K85" s="105">
        <f>'[3]втішні_зустріч2'!$B$10</f>
        <v>16</v>
      </c>
      <c r="L85" s="37">
        <f>'[3]втішні_зустріч2'!K10</f>
        <v>0</v>
      </c>
      <c r="M85" s="105" t="str">
        <f>IF(K85&lt;&gt;" ",VLOOKUP(K85,all,8)," ")</f>
        <v>МЛТ</v>
      </c>
      <c r="N85" s="37" t="s">
        <v>5</v>
      </c>
      <c r="O85" s="37" t="s">
        <v>6</v>
      </c>
      <c r="P85" s="13"/>
      <c r="Q85" s="13"/>
      <c r="R85" s="13"/>
      <c r="S85" s="13"/>
      <c r="T85" s="13"/>
      <c r="AA85" s="120">
        <v>16</v>
      </c>
      <c r="AB85" s="101">
        <f>'[3]данные'!K26</f>
        <v>19</v>
      </c>
      <c r="AC85" s="102" t="str">
        <f t="shared" si="0"/>
        <v>Київ</v>
      </c>
      <c r="AD85" s="102"/>
      <c r="AE85" s="102"/>
      <c r="AF85" s="103" t="str">
        <f t="shared" si="1"/>
        <v>Абрамов Микита</v>
      </c>
      <c r="AG85" s="103"/>
      <c r="AH85" s="103"/>
      <c r="AI85" s="103"/>
      <c r="AJ85" s="103"/>
      <c r="AK85" s="104"/>
    </row>
    <row r="86" spans="3:37" ht="9" customHeight="1" thickBot="1" thickTop="1">
      <c r="C86" s="150"/>
      <c r="D86" s="109">
        <f>'[3]втішні_зустріч1'!$B$11</f>
        <v>18</v>
      </c>
      <c r="E86" s="110">
        <f>'[3]втішні_зустріч1'!K11</f>
        <v>1</v>
      </c>
      <c r="F86" s="109" t="str">
        <f>IF(D86&lt;&gt;" ",VLOOKUP(D86,all,8)," ")</f>
        <v>БХМ</v>
      </c>
      <c r="G86" s="110" t="s">
        <v>5</v>
      </c>
      <c r="H86" s="110" t="s">
        <v>6</v>
      </c>
      <c r="I86" s="110"/>
      <c r="J86" s="108"/>
      <c r="K86" s="106"/>
      <c r="L86" s="107">
        <f>SUM(N86:O86)</f>
        <v>6</v>
      </c>
      <c r="M86" s="106"/>
      <c r="N86" s="107">
        <f>'[3]втішні_зустріч2'!$F$10</f>
        <v>6</v>
      </c>
      <c r="O86" s="107">
        <f>'[3]втішні_зустріч2'!$G$10</f>
        <v>0</v>
      </c>
      <c r="P86" s="108"/>
      <c r="Q86" s="13"/>
      <c r="R86" s="105">
        <f>'[3]за 3м'!B10</f>
        <v>21</v>
      </c>
      <c r="S86" s="37">
        <f>'[3]за 3м'!K10</f>
        <v>1</v>
      </c>
      <c r="T86" s="105" t="str">
        <f>IF(R86&lt;&gt;" ",VLOOKUP(R86,all,8)," ")</f>
        <v>ХРК</v>
      </c>
      <c r="U86" s="37" t="s">
        <v>5</v>
      </c>
      <c r="V86" s="37" t="s">
        <v>6</v>
      </c>
      <c r="AA86" s="120">
        <v>17</v>
      </c>
      <c r="AB86" s="101">
        <f>'[3]данные'!K27</f>
        <v>23</v>
      </c>
      <c r="AC86" s="102" t="str">
        <f t="shared" si="0"/>
        <v>БХМ</v>
      </c>
      <c r="AD86" s="102"/>
      <c r="AE86" s="102"/>
      <c r="AF86" s="103" t="str">
        <f t="shared" si="1"/>
        <v>Черніков Дмитро</v>
      </c>
      <c r="AG86" s="103"/>
      <c r="AH86" s="103"/>
      <c r="AI86" s="103"/>
      <c r="AJ86" s="103"/>
      <c r="AK86" s="104"/>
    </row>
    <row r="87" spans="3:37" ht="9" customHeight="1" thickBot="1" thickTop="1">
      <c r="C87" s="150"/>
      <c r="D87" s="115"/>
      <c r="E87" s="37">
        <f>SUM(G87:H87)</f>
        <v>4</v>
      </c>
      <c r="F87" s="115"/>
      <c r="G87" s="37">
        <f>'[3]втішні_зустріч1'!$F$11</f>
        <v>2</v>
      </c>
      <c r="H87" s="37">
        <f>'[3]втішні_зустріч1'!$G$11</f>
        <v>2</v>
      </c>
      <c r="I87" s="13"/>
      <c r="J87" s="13"/>
      <c r="K87" s="109">
        <f>'[3]втішні_зустріч2'!$B$11</f>
        <v>21</v>
      </c>
      <c r="L87" s="110">
        <f>'[3]втішні_зустріч2'!K11</f>
        <v>5</v>
      </c>
      <c r="M87" s="109" t="str">
        <f>IF(K87&lt;&gt;" ",VLOOKUP(K87,all,8)," ")</f>
        <v>ХРК</v>
      </c>
      <c r="N87" s="110" t="s">
        <v>5</v>
      </c>
      <c r="O87" s="110" t="s">
        <v>6</v>
      </c>
      <c r="P87" s="110"/>
      <c r="Q87" s="108"/>
      <c r="R87" s="106"/>
      <c r="S87" s="107">
        <f>SUM(U87:V87)</f>
        <v>1</v>
      </c>
      <c r="T87" s="106"/>
      <c r="U87" s="107">
        <f>'[3]за 3м'!$F10</f>
        <v>0</v>
      </c>
      <c r="V87" s="107">
        <f>'[3]за 3м'!$G10</f>
        <v>1</v>
      </c>
      <c r="W87" s="137"/>
      <c r="X87" s="155"/>
      <c r="Y87" s="151">
        <f>IF(S86&gt;S88,R86,R88)</f>
        <v>9</v>
      </c>
      <c r="AA87" s="120">
        <v>18</v>
      </c>
      <c r="AB87" s="101">
        <f>'[3]данные'!K28</f>
        <v>14</v>
      </c>
      <c r="AC87" s="102" t="str">
        <f t="shared" si="0"/>
        <v>ХРК</v>
      </c>
      <c r="AD87" s="102"/>
      <c r="AE87" s="102"/>
      <c r="AF87" s="103" t="str">
        <f t="shared" si="1"/>
        <v>Могильченко Євген</v>
      </c>
      <c r="AG87" s="103"/>
      <c r="AH87" s="103"/>
      <c r="AI87" s="103"/>
      <c r="AJ87" s="103"/>
      <c r="AK87" s="104"/>
    </row>
    <row r="88" spans="3:37" ht="9" customHeight="1" thickTop="1">
      <c r="C88"/>
      <c r="D88" s="13"/>
      <c r="E88" s="13"/>
      <c r="F88" s="13"/>
      <c r="G88" s="13"/>
      <c r="H88" s="13"/>
      <c r="I88" s="13"/>
      <c r="J88" s="13"/>
      <c r="K88" s="115"/>
      <c r="L88" s="37">
        <f>SUM(N88:O88)</f>
        <v>14</v>
      </c>
      <c r="M88" s="115"/>
      <c r="N88" s="37">
        <f>'[3]втішні_зустріч2'!$F$11</f>
        <v>6</v>
      </c>
      <c r="O88" s="37">
        <f>'[3]втішні_зустріч2'!$G$11</f>
        <v>8</v>
      </c>
      <c r="P88" s="13"/>
      <c r="Q88" s="13"/>
      <c r="R88" s="109">
        <f>'[3]за 3м'!B11</f>
        <v>9</v>
      </c>
      <c r="S88" s="110">
        <f>'[3]за 3м'!K11</f>
        <v>3</v>
      </c>
      <c r="T88" s="109" t="str">
        <f>IF(R88&lt;&gt;" ",VLOOKUP(R88,all,8)," ")</f>
        <v>ОДС</v>
      </c>
      <c r="U88" s="110" t="s">
        <v>5</v>
      </c>
      <c r="V88" s="110" t="s">
        <v>6</v>
      </c>
      <c r="W88" s="152"/>
      <c r="Y88" s="153"/>
      <c r="AA88" s="120">
        <v>19</v>
      </c>
      <c r="AB88" s="101">
        <f>'[3]данные'!K29</f>
        <v>5</v>
      </c>
      <c r="AC88" s="102" t="str">
        <f t="shared" si="0"/>
        <v>КРГ</v>
      </c>
      <c r="AD88" s="102"/>
      <c r="AE88" s="102"/>
      <c r="AF88" s="103" t="str">
        <f t="shared" si="1"/>
        <v>Булаш Артем</v>
      </c>
      <c r="AG88" s="103"/>
      <c r="AH88" s="103"/>
      <c r="AI88" s="103"/>
      <c r="AJ88" s="103"/>
      <c r="AK88" s="104"/>
    </row>
    <row r="89" spans="3:37" ht="9" customHeight="1">
      <c r="C89"/>
      <c r="D89" s="13"/>
      <c r="E89" s="13"/>
      <c r="F89" s="13"/>
      <c r="G89" s="13"/>
      <c r="H89" s="13"/>
      <c r="I89" s="13"/>
      <c r="J89" s="13"/>
      <c r="K89" s="13"/>
      <c r="L89" s="13"/>
      <c r="M89" s="13"/>
      <c r="P89" s="13"/>
      <c r="Q89" s="13"/>
      <c r="R89" s="115"/>
      <c r="S89" s="37">
        <f>SUM(U89:V89)</f>
        <v>4</v>
      </c>
      <c r="T89" s="115"/>
      <c r="U89" s="37">
        <f>'[3]за 3м'!$F11</f>
        <v>1</v>
      </c>
      <c r="V89" s="37">
        <f>'[3]за 3м'!$G11</f>
        <v>3</v>
      </c>
      <c r="AA89" s="120">
        <v>20</v>
      </c>
      <c r="AB89" s="101">
        <f>'[3]данные'!K30</f>
        <v>3</v>
      </c>
      <c r="AC89" s="102" t="str">
        <f t="shared" si="0"/>
        <v>ПЛТ</v>
      </c>
      <c r="AD89" s="102"/>
      <c r="AE89" s="102"/>
      <c r="AF89" s="103" t="str">
        <f t="shared" si="1"/>
        <v>Бредун Ярослав</v>
      </c>
      <c r="AG89" s="103"/>
      <c r="AH89" s="103"/>
      <c r="AI89" s="103"/>
      <c r="AJ89" s="103"/>
      <c r="AK89" s="104"/>
    </row>
    <row r="90" spans="27:37" ht="9" customHeight="1">
      <c r="AA90" s="129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</row>
    <row r="91" spans="1:37" s="123" customFormat="1" ht="12.75" customHeight="1" hidden="1" outlineLevel="1">
      <c r="A91" s="122" t="str">
        <f>CONCATENATE("Головний суддя________________",'[2]Лист3'!$B$6,"                                         Головний секретар__________________",'[2]Лист3'!$B$7)</f>
        <v>Головний суддя________________Грдзелідзе С.Р.                                         Головний секретар__________________Клімчук Г.О.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</row>
    <row r="92" spans="27:37" ht="9" customHeight="1" collapsed="1">
      <c r="AA92" s="129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</row>
    <row r="93" spans="27:37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</row>
    <row r="94" ht="9" customHeight="1"/>
  </sheetData>
  <sheetProtection/>
  <mergeCells count="210">
    <mergeCell ref="AC85:AE85"/>
    <mergeCell ref="AF82:AK82"/>
    <mergeCell ref="AF79:AK79"/>
    <mergeCell ref="AF86:AK86"/>
    <mergeCell ref="AF85:AK85"/>
    <mergeCell ref="AF83:AK83"/>
    <mergeCell ref="AF81:AK81"/>
    <mergeCell ref="AC82:AE82"/>
    <mergeCell ref="AC80:AE80"/>
    <mergeCell ref="AC81:AE81"/>
    <mergeCell ref="AF77:AK77"/>
    <mergeCell ref="AC87:AE87"/>
    <mergeCell ref="AC88:AE88"/>
    <mergeCell ref="AF87:AK87"/>
    <mergeCell ref="AF78:AK78"/>
    <mergeCell ref="AF84:AK84"/>
    <mergeCell ref="AC83:AE83"/>
    <mergeCell ref="AC86:AE86"/>
    <mergeCell ref="AC84:AE84"/>
    <mergeCell ref="AF80:AK80"/>
    <mergeCell ref="Y87:Y88"/>
    <mergeCell ref="AF88:AK88"/>
    <mergeCell ref="T86:T87"/>
    <mergeCell ref="R86:R87"/>
    <mergeCell ref="R3:T3"/>
    <mergeCell ref="K9:K10"/>
    <mergeCell ref="K5:O5"/>
    <mergeCell ref="K13:K14"/>
    <mergeCell ref="R11:R12"/>
    <mergeCell ref="T11:T12"/>
    <mergeCell ref="C10:F11"/>
    <mergeCell ref="AB92:AC92"/>
    <mergeCell ref="AD92:AK92"/>
    <mergeCell ref="AB90:AC90"/>
    <mergeCell ref="A91:AK91"/>
    <mergeCell ref="AD90:AK90"/>
    <mergeCell ref="AF89:AK89"/>
    <mergeCell ref="AC89:AE89"/>
    <mergeCell ref="R88:R89"/>
    <mergeCell ref="T88:T89"/>
    <mergeCell ref="D76:D77"/>
    <mergeCell ref="M13:M14"/>
    <mergeCell ref="A1:AK1"/>
    <mergeCell ref="A2:AK2"/>
    <mergeCell ref="R5:V5"/>
    <mergeCell ref="M9:M10"/>
    <mergeCell ref="K3:O3"/>
    <mergeCell ref="A8:A9"/>
    <mergeCell ref="C8:F9"/>
    <mergeCell ref="A10:A11"/>
    <mergeCell ref="C28:F29"/>
    <mergeCell ref="A30:A31"/>
    <mergeCell ref="AF5:AJ5"/>
    <mergeCell ref="D86:D87"/>
    <mergeCell ref="K61:K62"/>
    <mergeCell ref="K87:K88"/>
    <mergeCell ref="K69:K70"/>
    <mergeCell ref="D73:V73"/>
    <mergeCell ref="D78:D79"/>
    <mergeCell ref="K77:K78"/>
    <mergeCell ref="A24:A25"/>
    <mergeCell ref="C24:F25"/>
    <mergeCell ref="K85:K86"/>
    <mergeCell ref="K29:K30"/>
    <mergeCell ref="K33:K34"/>
    <mergeCell ref="A26:A27"/>
    <mergeCell ref="C26:F27"/>
    <mergeCell ref="A34:A35"/>
    <mergeCell ref="C34:F35"/>
    <mergeCell ref="A28:A29"/>
    <mergeCell ref="C16:F17"/>
    <mergeCell ref="K25:K26"/>
    <mergeCell ref="C30:F31"/>
    <mergeCell ref="A5:H5"/>
    <mergeCell ref="A16:A17"/>
    <mergeCell ref="C14:F15"/>
    <mergeCell ref="C12:F13"/>
    <mergeCell ref="A12:A13"/>
    <mergeCell ref="A14:A15"/>
    <mergeCell ref="A18:A19"/>
    <mergeCell ref="C18:F19"/>
    <mergeCell ref="A32:A33"/>
    <mergeCell ref="C32:F33"/>
    <mergeCell ref="F75:T75"/>
    <mergeCell ref="K17:K18"/>
    <mergeCell ref="K21:K22"/>
    <mergeCell ref="K37:K38"/>
    <mergeCell ref="K41:K42"/>
    <mergeCell ref="K45:K46"/>
    <mergeCell ref="K49:K50"/>
    <mergeCell ref="A20:A21"/>
    <mergeCell ref="C20:F21"/>
    <mergeCell ref="A22:A23"/>
    <mergeCell ref="C22:F23"/>
    <mergeCell ref="A46:A47"/>
    <mergeCell ref="C46:F47"/>
    <mergeCell ref="A36:A37"/>
    <mergeCell ref="C36:F37"/>
    <mergeCell ref="A38:A39"/>
    <mergeCell ref="C38:F39"/>
    <mergeCell ref="A40:A41"/>
    <mergeCell ref="C40:F41"/>
    <mergeCell ref="A42:A43"/>
    <mergeCell ref="C42:F43"/>
    <mergeCell ref="A44:A45"/>
    <mergeCell ref="C44:F45"/>
    <mergeCell ref="A70:A71"/>
    <mergeCell ref="C70:F71"/>
    <mergeCell ref="A64:A65"/>
    <mergeCell ref="C64:F65"/>
    <mergeCell ref="A66:A67"/>
    <mergeCell ref="C66:F67"/>
    <mergeCell ref="A48:A49"/>
    <mergeCell ref="C48:F49"/>
    <mergeCell ref="K65:K66"/>
    <mergeCell ref="K57:K58"/>
    <mergeCell ref="A62:A63"/>
    <mergeCell ref="C62:F63"/>
    <mergeCell ref="A56:A57"/>
    <mergeCell ref="C56:F57"/>
    <mergeCell ref="A68:A69"/>
    <mergeCell ref="C68:F69"/>
    <mergeCell ref="A58:A59"/>
    <mergeCell ref="C58:F59"/>
    <mergeCell ref="A60:A61"/>
    <mergeCell ref="C60:F61"/>
    <mergeCell ref="C52:F53"/>
    <mergeCell ref="A54:A55"/>
    <mergeCell ref="C54:F55"/>
    <mergeCell ref="M45:M46"/>
    <mergeCell ref="M49:M50"/>
    <mergeCell ref="M53:M54"/>
    <mergeCell ref="A50:A51"/>
    <mergeCell ref="C50:F51"/>
    <mergeCell ref="K53:K54"/>
    <mergeCell ref="A52:A53"/>
    <mergeCell ref="M17:M18"/>
    <mergeCell ref="M21:M22"/>
    <mergeCell ref="R19:R20"/>
    <mergeCell ref="M25:M26"/>
    <mergeCell ref="M29:M30"/>
    <mergeCell ref="M33:M34"/>
    <mergeCell ref="M37:M38"/>
    <mergeCell ref="M41:M42"/>
    <mergeCell ref="R27:R28"/>
    <mergeCell ref="R35:R36"/>
    <mergeCell ref="R43:R44"/>
    <mergeCell ref="R67:R68"/>
    <mergeCell ref="R59:R60"/>
    <mergeCell ref="AF55:AF56"/>
    <mergeCell ref="AH55:AH56"/>
    <mergeCell ref="T67:T68"/>
    <mergeCell ref="AA15:AA16"/>
    <mergeCell ref="T51:T52"/>
    <mergeCell ref="T43:T44"/>
    <mergeCell ref="Y63:Y64"/>
    <mergeCell ref="T19:T20"/>
    <mergeCell ref="T27:T28"/>
    <mergeCell ref="T35:T36"/>
    <mergeCell ref="Y5:AC5"/>
    <mergeCell ref="Y31:Y32"/>
    <mergeCell ref="AA31:AA32"/>
    <mergeCell ref="Y47:Y48"/>
    <mergeCell ref="AA47:AA48"/>
    <mergeCell ref="AC39:AJ40"/>
    <mergeCell ref="Y15:Y16"/>
    <mergeCell ref="AA39:AB40"/>
    <mergeCell ref="AF23:AF24"/>
    <mergeCell ref="AH23:AH24"/>
    <mergeCell ref="AA67:AK68"/>
    <mergeCell ref="AC74:AE74"/>
    <mergeCell ref="AC72:AE72"/>
    <mergeCell ref="AF73:AK73"/>
    <mergeCell ref="AF70:AK70"/>
    <mergeCell ref="M69:M70"/>
    <mergeCell ref="AF74:AK74"/>
    <mergeCell ref="AF71:AK71"/>
    <mergeCell ref="AF72:AK72"/>
    <mergeCell ref="AA63:AA64"/>
    <mergeCell ref="R51:R52"/>
    <mergeCell ref="M65:M66"/>
    <mergeCell ref="AC78:AE78"/>
    <mergeCell ref="AC73:AE73"/>
    <mergeCell ref="AC70:AE70"/>
    <mergeCell ref="AC71:AE71"/>
    <mergeCell ref="M57:M58"/>
    <mergeCell ref="M61:M62"/>
    <mergeCell ref="T59:T60"/>
    <mergeCell ref="AF76:AK76"/>
    <mergeCell ref="AC75:AE75"/>
    <mergeCell ref="AF75:AK75"/>
    <mergeCell ref="AC76:AE76"/>
    <mergeCell ref="D84:D85"/>
    <mergeCell ref="F83:T83"/>
    <mergeCell ref="M85:M86"/>
    <mergeCell ref="T80:T81"/>
    <mergeCell ref="F84:F85"/>
    <mergeCell ref="F86:F87"/>
    <mergeCell ref="M87:M88"/>
    <mergeCell ref="K79:K80"/>
    <mergeCell ref="AC79:AE79"/>
    <mergeCell ref="Y79:Y80"/>
    <mergeCell ref="F78:F79"/>
    <mergeCell ref="M77:M78"/>
    <mergeCell ref="M79:M80"/>
    <mergeCell ref="F76:F77"/>
    <mergeCell ref="R80:R81"/>
    <mergeCell ref="R78:R79"/>
    <mergeCell ref="AC77:AE77"/>
    <mergeCell ref="T78:T7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1:AX93"/>
  <sheetViews>
    <sheetView workbookViewId="0" topLeftCell="A1">
      <pane ySplit="6" topLeftCell="BM64" activePane="bottomLeft" state="frozen"/>
      <selection pane="topLeft" activeCell="A1" sqref="A1"/>
      <selection pane="bottomLeft" activeCell="C78" sqref="C78"/>
    </sheetView>
  </sheetViews>
  <sheetFormatPr defaultColWidth="9.140625" defaultRowHeight="15" outlineLevelRow="1" outlineLevelCol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2812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140625" style="14" customWidth="1"/>
    <col min="21" max="22" width="2.28125" style="13" customWidth="1"/>
    <col min="23" max="23" width="0.71875" style="0" customWidth="1"/>
    <col min="24" max="24" width="0.85546875" style="0" customWidth="1"/>
    <col min="25" max="26" width="2.7109375" style="0" customWidth="1"/>
    <col min="27" max="27" width="3.57421875" style="14" customWidth="1"/>
    <col min="28" max="28" width="2.8515625" style="13" customWidth="1"/>
    <col min="29" max="29" width="2.710937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4.28125" style="14" customWidth="1"/>
    <col min="35" max="36" width="2.28125" style="14" customWidth="1"/>
    <col min="37" max="37" width="2.28125" style="0" customWidth="1"/>
    <col min="38" max="38" width="2.7109375" style="0" customWidth="1"/>
    <col min="40" max="40" width="0" style="0" hidden="1" customWidth="1" outlineLevel="1"/>
    <col min="41" max="41" width="5.57421875" style="0" hidden="1" customWidth="1" outlineLevel="1"/>
    <col min="42" max="42" width="4.57421875" style="0" hidden="1" customWidth="1" outlineLevel="1"/>
    <col min="43" max="43" width="4.8515625" style="0" hidden="1" customWidth="1" outlineLevel="1"/>
    <col min="44" max="44" width="4.57421875" style="0" hidden="1" customWidth="1" outlineLevel="1"/>
    <col min="45" max="45" width="5.00390625" style="0" hidden="1" customWidth="1" outlineLevel="1"/>
    <col min="46" max="46" width="4.57421875" style="0" hidden="1" customWidth="1" outlineLevel="1"/>
    <col min="47" max="47" width="4.8515625" style="0" hidden="1" customWidth="1" outlineLevel="1"/>
    <col min="48" max="48" width="4.421875" style="0" hidden="1" customWidth="1" outlineLevel="1"/>
    <col min="49" max="49" width="6.8515625" style="0" hidden="1" customWidth="1" outlineLevel="1"/>
    <col min="50" max="50" width="0" style="0" hidden="1" customWidth="1" outlineLevel="1"/>
    <col min="51" max="51" width="9.140625" style="0" customWidth="1" collapsed="1"/>
  </cols>
  <sheetData>
    <row r="1" spans="1:3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5">
      <c r="A2" s="3" t="str">
        <f>CONCATENATE('[2]Лист3'!$B$1," ",'[2]Лист3'!$B$2,"  ",'[2]Лист3'!$B$3)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1:20" ht="15">
      <c r="K3" s="7" t="str">
        <f>'[4]данные'!B2</f>
        <v>ЧОЛОВІКИ</v>
      </c>
      <c r="L3" s="8"/>
      <c r="M3" s="8"/>
      <c r="N3" s="8"/>
      <c r="O3" s="9"/>
      <c r="R3" s="10">
        <f>'[4]данные'!B1</f>
        <v>65</v>
      </c>
      <c r="S3" s="11"/>
      <c r="T3" s="12"/>
    </row>
    <row r="4" ht="3.75" customHeight="1"/>
    <row r="5" spans="1:36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11</v>
      </c>
      <c r="L5" s="19"/>
      <c r="M5" s="19"/>
      <c r="N5" s="19"/>
      <c r="O5" s="20"/>
      <c r="R5" s="18" t="s">
        <v>2</v>
      </c>
      <c r="S5" s="19"/>
      <c r="T5" s="19"/>
      <c r="U5" s="19"/>
      <c r="V5" s="20"/>
      <c r="Y5" s="18" t="s">
        <v>3</v>
      </c>
      <c r="Z5" s="19"/>
      <c r="AA5" s="19"/>
      <c r="AB5" s="19"/>
      <c r="AC5" s="20"/>
      <c r="AF5" s="21" t="s">
        <v>4</v>
      </c>
      <c r="AG5" s="22"/>
      <c r="AH5" s="22"/>
      <c r="AI5" s="22"/>
      <c r="AJ5" s="23"/>
    </row>
    <row r="6" ht="26.25" customHeight="1" hidden="1"/>
    <row r="7" ht="2.25" customHeight="1"/>
    <row r="8" spans="1:8" ht="9" customHeight="1">
      <c r="A8" s="25">
        <f>'[4]1_16'!$B8</f>
        <v>1</v>
      </c>
      <c r="B8" s="26">
        <f>'[4]1_16'!K8</f>
        <v>0</v>
      </c>
      <c r="C8" s="27" t="str">
        <f>IF($A8&lt;&gt;" ",CONCATENATE(VLOOKUP($A8,all,2)," ",VLOOKUP($A8,all,3)," (",VLOOKUP($A8,all,12),")")," ")</f>
        <v>Мамека Віталій (МОН,Київ)</v>
      </c>
      <c r="D8" s="28"/>
      <c r="E8" s="28"/>
      <c r="F8" s="29"/>
      <c r="G8" s="30" t="s">
        <v>5</v>
      </c>
      <c r="H8" s="30" t="s">
        <v>6</v>
      </c>
    </row>
    <row r="9" spans="1:49" ht="9" customHeight="1">
      <c r="A9" s="31"/>
      <c r="B9" s="26">
        <f>SUM($G9:$H9)</f>
        <v>0</v>
      </c>
      <c r="C9" s="32"/>
      <c r="D9" s="33"/>
      <c r="E9" s="33"/>
      <c r="F9" s="34"/>
      <c r="G9" s="30">
        <f>'[4]1_16'!$F8</f>
        <v>0</v>
      </c>
      <c r="H9" s="30">
        <f>'[4]1_16'!$G8</f>
        <v>0</v>
      </c>
      <c r="I9" s="35"/>
      <c r="K9" s="36">
        <f>IF($B8&lt;B$10,$A10,$A8)</f>
        <v>1</v>
      </c>
      <c r="L9" s="26">
        <f>'[4]1_8'!K8</f>
        <v>3</v>
      </c>
      <c r="M9" s="36" t="str">
        <f>IF($K9&lt;&gt;" ",VLOOKUP(K9,all,8)," ")</f>
        <v>Київ</v>
      </c>
      <c r="N9" s="37" t="s">
        <v>5</v>
      </c>
      <c r="O9" s="37" t="s">
        <v>6</v>
      </c>
      <c r="AN9" s="131" t="s">
        <v>12</v>
      </c>
      <c r="AO9" s="132" t="s">
        <v>13</v>
      </c>
      <c r="AP9" s="131" t="s">
        <v>14</v>
      </c>
      <c r="AQ9" s="131" t="s">
        <v>15</v>
      </c>
      <c r="AR9" s="131" t="s">
        <v>16</v>
      </c>
      <c r="AS9" s="131" t="s">
        <v>17</v>
      </c>
      <c r="AT9" s="131" t="s">
        <v>18</v>
      </c>
      <c r="AU9" s="131" t="s">
        <v>19</v>
      </c>
      <c r="AV9" s="131" t="s">
        <v>20</v>
      </c>
      <c r="AW9" s="131" t="s">
        <v>21</v>
      </c>
    </row>
    <row r="10" spans="1:50" ht="9" customHeight="1">
      <c r="A10" s="25" t="str">
        <f>'[4]1_16'!$B9</f>
        <v> </v>
      </c>
      <c r="B10" s="26">
        <f>'[4]1_16'!K9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5</v>
      </c>
      <c r="M10" s="39"/>
      <c r="N10" s="30">
        <f>'[4]1_8'!$F8</f>
        <v>2</v>
      </c>
      <c r="O10" s="30">
        <f>'[4]1_8'!$G8</f>
        <v>3</v>
      </c>
      <c r="P10" s="40"/>
      <c r="AN10" s="131">
        <v>3</v>
      </c>
      <c r="AO10" s="131" t="e">
        <f>VLOOKUP($AN$10,'[4]1_16'!$B$8:$K$39,11)</f>
        <v>#REF!</v>
      </c>
      <c r="AP10" s="131" t="e">
        <f>VLOOKUP($AN$10,'[4]1_8'!$B$8:$K$23,11)</f>
        <v>#REF!</v>
      </c>
      <c r="AQ10" s="131" t="e">
        <f>VLOOKUP($AN$10,'[4]1_4'!$B$8:$K$15,11)</f>
        <v>#REF!</v>
      </c>
      <c r="AR10" s="131" t="e">
        <f>VLOOKUP($AN$10,'[4]1_2'!$B$8:$K$11,11)</f>
        <v>#N/A</v>
      </c>
      <c r="AS10" s="131" t="e">
        <f>VLOOKUP($AN$10,'[4]втішні_зустріч0'!$B$8:$K$11,11)</f>
        <v>#N/A</v>
      </c>
      <c r="AT10" s="131" t="e">
        <f>VLOOKUP($AN$10,'[4]втішні_зустріч1'!$B$8:$K$11,11)</f>
        <v>#N/A</v>
      </c>
      <c r="AU10" s="131" t="e">
        <f>VLOOKUP($AN$10,'[4]втішні_зустріч2'!$B$8:$K$11,11)</f>
        <v>#N/A</v>
      </c>
      <c r="AV10" s="131" t="e">
        <f>VLOOKUP($AN$10,'[4]за 3м'!$B$8:$K$11,11)</f>
        <v>#N/A</v>
      </c>
      <c r="AW10" s="131" t="e">
        <f>SUM(AO10:AV10)</f>
        <v>#REF!</v>
      </c>
      <c r="AX10" s="133" t="s">
        <v>22</v>
      </c>
    </row>
    <row r="11" spans="1:50" ht="9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'[4]1_16'!$F9</f>
        <v>0</v>
      </c>
      <c r="H11" s="46">
        <f>'[4]1_16'!$G9</f>
        <v>0</v>
      </c>
      <c r="I11" s="47"/>
      <c r="K11" s="48"/>
      <c r="P11" s="49"/>
      <c r="R11" s="36">
        <f>IF(L9&lt;L13,K13,K9)</f>
        <v>1</v>
      </c>
      <c r="S11" s="26">
        <f>'[4]1_4'!$K8</f>
        <v>1</v>
      </c>
      <c r="T11" s="36" t="str">
        <f>IF($R11&lt;&gt;" ",VLOOKUP($R11,all,8)," ")</f>
        <v>Київ</v>
      </c>
      <c r="U11" s="37" t="s">
        <v>5</v>
      </c>
      <c r="V11" s="37" t="s">
        <v>6</v>
      </c>
      <c r="AN11" s="131"/>
      <c r="AO11" s="131">
        <f>VLOOKUP($AN$10,'[4]1_16'!$B$8:$K$39,9)</f>
        <v>0</v>
      </c>
      <c r="AP11" s="131">
        <f>VLOOKUP($AN$10,'[4]1_8'!$B$8:$K$23,9)</f>
        <v>0</v>
      </c>
      <c r="AQ11" s="131">
        <f>VLOOKUP($AN$10,'[4]1_4'!$B$8:$K$15,9)</f>
        <v>0</v>
      </c>
      <c r="AR11" s="131" t="e">
        <f>VLOOKUP($AN$10,'[4]1_2'!$B$8:$K$11,9)</f>
        <v>#N/A</v>
      </c>
      <c r="AS11" s="131" t="e">
        <f>VLOOKUP($AN$10,'[4]втішні_зустріч0'!$B$8:$K$11,9)</f>
        <v>#N/A</v>
      </c>
      <c r="AT11" s="131" t="e">
        <f>VLOOKUP($AN$10,'[4]втішні_зустріч1'!$B$8:$K$11,9)</f>
        <v>#N/A</v>
      </c>
      <c r="AU11" s="131" t="e">
        <f>VLOOKUP($AN$10,'[4]втішні_зустріч2'!$B$8:$K$11,9)</f>
        <v>#N/A</v>
      </c>
      <c r="AV11" s="131" t="e">
        <f>VLOOKUP($AN$10,'[4]за 3м'!$B$8:$K$11,9)</f>
        <v>#N/A</v>
      </c>
      <c r="AW11" s="131" t="e">
        <f>SUM(AO11:AV11)</f>
        <v>#N/A</v>
      </c>
      <c r="AX11" s="134" t="s">
        <v>23</v>
      </c>
    </row>
    <row r="12" spans="1:23" ht="9" customHeight="1" thickTop="1">
      <c r="A12" s="50">
        <f>'[4]1_16'!$B10</f>
        <v>2</v>
      </c>
      <c r="B12" s="51">
        <f>'[4]1_16'!K10</f>
        <v>0</v>
      </c>
      <c r="C12" s="52" t="str">
        <f>IF($A12&lt;&gt;" ",CONCATENATE(VLOOKUP($A12,all,2)," ",VLOOKUP($A12,all,3)," (",VLOOKUP($A12,all,12),")")," ")</f>
        <v>Карімов Рустам (Д-УФК1,ХРК)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2</v>
      </c>
      <c r="T12" s="39"/>
      <c r="U12" s="30">
        <f>'[4]1_4'!$F8</f>
        <v>0</v>
      </c>
      <c r="V12" s="30">
        <f>'[4]1_4'!$G8</f>
        <v>2</v>
      </c>
      <c r="W12" s="40"/>
    </row>
    <row r="13" spans="1:23" ht="9" customHeight="1">
      <c r="A13" s="31"/>
      <c r="B13" s="26">
        <f>SUM($G13:$H13)</f>
        <v>0</v>
      </c>
      <c r="C13" s="32"/>
      <c r="D13" s="33"/>
      <c r="E13" s="33"/>
      <c r="F13" s="34"/>
      <c r="G13" s="30">
        <f>'[4]1_16'!$F10</f>
        <v>0</v>
      </c>
      <c r="H13" s="30">
        <f>'[4]1_16'!$G10</f>
        <v>0</v>
      </c>
      <c r="I13" s="35"/>
      <c r="K13" s="36">
        <f>IF($B12&lt;B$14,$A14,$A12)</f>
        <v>2</v>
      </c>
      <c r="L13" s="26">
        <f>'[4]1_8'!K9</f>
        <v>1</v>
      </c>
      <c r="M13" s="36" t="str">
        <f>IF($K13&lt;&gt;" ",VLOOKUP(K13,all,8)," ")</f>
        <v>ХРК</v>
      </c>
      <c r="N13" s="37" t="s">
        <v>5</v>
      </c>
      <c r="O13" s="37" t="s">
        <v>6</v>
      </c>
      <c r="P13" s="57"/>
      <c r="R13" s="48"/>
      <c r="W13" s="49"/>
    </row>
    <row r="14" spans="1:23" ht="9" customHeight="1">
      <c r="A14" s="25" t="str">
        <f>'[4]1_16'!$B11</f>
        <v> </v>
      </c>
      <c r="B14" s="26">
        <f>'[4]1_16'!K11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2</v>
      </c>
      <c r="M14" s="39"/>
      <c r="N14" s="30">
        <f>'[4]1_8'!$F9</f>
        <v>0</v>
      </c>
      <c r="O14" s="30">
        <f>'[4]1_8'!$G9</f>
        <v>2</v>
      </c>
      <c r="R14" s="48"/>
      <c r="W14" s="49"/>
    </row>
    <row r="15" spans="1:29" ht="9" customHeight="1" thickBot="1">
      <c r="A15" s="50"/>
      <c r="B15" s="135">
        <f>SUM($G15:$H15)</f>
        <v>0</v>
      </c>
      <c r="C15" s="52"/>
      <c r="D15" s="53"/>
      <c r="E15" s="53"/>
      <c r="F15" s="54"/>
      <c r="G15" s="136">
        <f>'[4]1_16'!$F11</f>
        <v>0</v>
      </c>
      <c r="H15" s="136">
        <f>'[4]1_16'!$G11</f>
        <v>0</v>
      </c>
      <c r="K15" s="48"/>
      <c r="R15" s="48"/>
      <c r="W15" s="49"/>
      <c r="Y15" s="36">
        <f>IF(S11&lt;S19,R19,R11)</f>
        <v>4</v>
      </c>
      <c r="Z15" s="26">
        <f>'[4]1_2'!$K8</f>
        <v>1</v>
      </c>
      <c r="AA15" s="36" t="str">
        <f>IF($Y15&lt;&gt;" ",VLOOKUP($Y15,all,8)," ")</f>
        <v>ЛВС</v>
      </c>
      <c r="AB15" s="37" t="s">
        <v>5</v>
      </c>
      <c r="AC15" s="37" t="s">
        <v>6</v>
      </c>
    </row>
    <row r="16" spans="1:40" ht="9" customHeight="1" thickTop="1">
      <c r="A16" s="70">
        <f>'[4]1_16'!$B12</f>
        <v>3</v>
      </c>
      <c r="B16" s="71">
        <f>'[4]1_16'!K12</f>
        <v>0</v>
      </c>
      <c r="C16" s="72" t="str">
        <f>IF($A16&lt;&gt;" ",CONCATENATE(VLOOKUP($A16,all,2)," ",VLOOKUP($A16,all,3)," (",VLOOKUP($A16,all,12),")")," ")</f>
        <v>Чорномор Роман (Д-УФК1,ХРК)</v>
      </c>
      <c r="D16" s="73"/>
      <c r="E16" s="73"/>
      <c r="F16" s="74"/>
      <c r="G16" s="75" t="s">
        <v>5</v>
      </c>
      <c r="H16" s="75" t="s">
        <v>6</v>
      </c>
      <c r="K16" s="48"/>
      <c r="R16" s="48"/>
      <c r="W16" s="49"/>
      <c r="X16" s="56"/>
      <c r="Y16" s="39"/>
      <c r="Z16" s="26">
        <f>SUM(AB16:AC16)</f>
        <v>2</v>
      </c>
      <c r="AA16" s="39"/>
      <c r="AB16" s="30">
        <f>'[4]1_2'!$F8</f>
        <v>2</v>
      </c>
      <c r="AC16" s="30">
        <f>'[4]1_2'!$G8</f>
        <v>0</v>
      </c>
      <c r="AD16" s="137"/>
      <c r="AN16" s="62"/>
    </row>
    <row r="17" spans="1:40" ht="9" customHeight="1">
      <c r="A17" s="31"/>
      <c r="B17" s="26">
        <f>SUM($G17:$H17)</f>
        <v>0</v>
      </c>
      <c r="C17" s="32"/>
      <c r="D17" s="33"/>
      <c r="E17" s="33"/>
      <c r="F17" s="34"/>
      <c r="G17" s="30">
        <f>'[4]1_16'!$F12</f>
        <v>0</v>
      </c>
      <c r="H17" s="30">
        <f>'[4]1_16'!$G12</f>
        <v>0</v>
      </c>
      <c r="I17" s="35"/>
      <c r="K17" s="36">
        <f>IF($B16&lt;B$18,$A18,$A16)</f>
        <v>3</v>
      </c>
      <c r="L17" s="26">
        <f>'[4]1_8'!K10</f>
        <v>0</v>
      </c>
      <c r="M17" s="36" t="str">
        <f>IF($K17&lt;&gt;" ",VLOOKUP(K17,all,8)," ")</f>
        <v>ХРК</v>
      </c>
      <c r="N17" s="37" t="s">
        <v>5</v>
      </c>
      <c r="O17" s="37" t="s">
        <v>6</v>
      </c>
      <c r="R17" s="48"/>
      <c r="W17" s="49"/>
      <c r="AD17" s="49"/>
      <c r="AN17" s="62"/>
    </row>
    <row r="18" spans="1:40" ht="9" customHeight="1">
      <c r="A18" s="25" t="str">
        <f>'[4]1_16'!$B13</f>
        <v> </v>
      </c>
      <c r="B18" s="26">
        <f>'[4]1_16'!K13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1</v>
      </c>
      <c r="M18" s="39"/>
      <c r="N18" s="30">
        <f>'[4]1_8'!$F10</f>
        <v>1</v>
      </c>
      <c r="O18" s="30">
        <f>'[4]1_8'!$G10</f>
        <v>0</v>
      </c>
      <c r="P18" s="40"/>
      <c r="R18" s="48"/>
      <c r="W18" s="49"/>
      <c r="AD18" s="49"/>
      <c r="AN18" s="62"/>
    </row>
    <row r="19" spans="1:40" ht="9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'[4]1_16'!$F13</f>
        <v>0</v>
      </c>
      <c r="H19" s="46">
        <f>'[4]1_16'!$G13</f>
        <v>0</v>
      </c>
      <c r="K19" s="48"/>
      <c r="P19" s="49"/>
      <c r="R19" s="36">
        <f>IF(L17&lt;L21,K21,K17)</f>
        <v>4</v>
      </c>
      <c r="S19" s="26">
        <f>'[4]1_4'!$K9</f>
        <v>3</v>
      </c>
      <c r="T19" s="36" t="str">
        <f>IF($R19&lt;&gt;" ",VLOOKUP($R19,all,8)," ")</f>
        <v>ЛВС</v>
      </c>
      <c r="U19" s="37" t="s">
        <v>5</v>
      </c>
      <c r="V19" s="37" t="s">
        <v>6</v>
      </c>
      <c r="W19" s="57"/>
      <c r="AD19" s="49"/>
      <c r="AN19" s="62"/>
    </row>
    <row r="20" spans="1:30" ht="9" customHeight="1" thickTop="1">
      <c r="A20" s="50">
        <f>'[4]1_16'!$B14</f>
        <v>4</v>
      </c>
      <c r="B20" s="51">
        <f>'[4]1_16'!K14</f>
        <v>0</v>
      </c>
      <c r="C20" s="52" t="str">
        <f>IF($A20&lt;&gt;" ",CONCATENATE(VLOOKUP($A20,all,2)," ",VLOOKUP($A20,all,3)," (",VLOOKUP($A20,all,12),")")," ")</f>
        <v>Рибін Володимир (С,ЛВС)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11</v>
      </c>
      <c r="T20" s="39"/>
      <c r="U20" s="30">
        <f>'[4]1_4'!$F9</f>
        <v>1</v>
      </c>
      <c r="V20" s="30">
        <f>'[4]1_4'!$G9</f>
        <v>10</v>
      </c>
      <c r="AD20" s="49"/>
    </row>
    <row r="21" spans="1:30" ht="9" customHeight="1">
      <c r="A21" s="31"/>
      <c r="B21" s="26">
        <f>SUM($G21:$H21)</f>
        <v>0</v>
      </c>
      <c r="C21" s="32"/>
      <c r="D21" s="33"/>
      <c r="E21" s="33"/>
      <c r="F21" s="34"/>
      <c r="G21" s="30">
        <f>'[4]1_16'!$F14</f>
        <v>0</v>
      </c>
      <c r="H21" s="30">
        <f>'[4]1_16'!$G14</f>
        <v>0</v>
      </c>
      <c r="I21" s="35"/>
      <c r="K21" s="36">
        <f>IF($B20&lt;B$22,$A22,$A20)</f>
        <v>4</v>
      </c>
      <c r="L21" s="26">
        <f>'[4]1_8'!K11</f>
        <v>5</v>
      </c>
      <c r="M21" s="36" t="str">
        <f>IF($K21&lt;&gt;" ",VLOOKUP(K21,all,8)," ")</f>
        <v>ЛВС</v>
      </c>
      <c r="N21" s="37" t="s">
        <v>5</v>
      </c>
      <c r="O21" s="37" t="s">
        <v>6</v>
      </c>
      <c r="P21" s="57"/>
      <c r="R21" s="48"/>
      <c r="AD21" s="49"/>
    </row>
    <row r="22" spans="1:30" ht="9" customHeight="1">
      <c r="A22" s="25" t="str">
        <f>'[4]1_16'!$B15</f>
        <v> </v>
      </c>
      <c r="B22" s="26">
        <f>'[4]1_16'!K15</f>
        <v>0</v>
      </c>
      <c r="C22" s="27" t="str">
        <f>IF($A22&lt;&gt;" ",CONCATENATE(VLOOKUP($A22,all,2)," ",VLOOKUP($A22,all,3)," (",VLOOKUP($A22,all,12),")")," ")</f>
        <v> 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5</v>
      </c>
      <c r="M22" s="39"/>
      <c r="N22" s="30">
        <f>'[4]1_8'!$F11</f>
        <v>0</v>
      </c>
      <c r="O22" s="30">
        <f>'[4]1_8'!$G11</f>
        <v>5</v>
      </c>
      <c r="R22" s="48"/>
      <c r="AD22" s="49"/>
    </row>
    <row r="23" spans="1:36" ht="9" customHeight="1" thickBot="1">
      <c r="A23" s="50"/>
      <c r="B23" s="135">
        <f>SUM($G23:$H23)</f>
        <v>0</v>
      </c>
      <c r="C23" s="52"/>
      <c r="D23" s="53"/>
      <c r="E23" s="53"/>
      <c r="F23" s="54"/>
      <c r="G23" s="136">
        <f>'[4]1_16'!$F15</f>
        <v>0</v>
      </c>
      <c r="H23" s="136">
        <f>'[4]1_16'!$G15</f>
        <v>0</v>
      </c>
      <c r="K23" s="48"/>
      <c r="R23" s="48"/>
      <c r="AD23" s="49"/>
      <c r="AF23" s="36">
        <f>IF(Z15&lt;Z31,Y31,Y15)</f>
        <v>6</v>
      </c>
      <c r="AG23" s="120">
        <f>'[4]фінал'!$K8</f>
        <v>1</v>
      </c>
      <c r="AH23" s="36" t="str">
        <f>IF($AF23&lt;&gt;" ",VLOOKUP($AF23,all,8)," ")</f>
        <v>ДАГ</v>
      </c>
      <c r="AI23" s="37" t="s">
        <v>5</v>
      </c>
      <c r="AJ23" s="37" t="s">
        <v>6</v>
      </c>
    </row>
    <row r="24" spans="1:37" ht="9" customHeight="1" thickTop="1">
      <c r="A24" s="70">
        <f>'[4]1_16'!$B16</f>
        <v>5</v>
      </c>
      <c r="B24" s="71">
        <f>'[4]1_16'!K16</f>
        <v>0</v>
      </c>
      <c r="C24" s="72" t="str">
        <f>IF($A24&lt;&gt;" ",CONCATENATE(VLOOKUP($A24,all,2)," ",VLOOKUP($A24,all,3)," (",VLOOKUP($A24,all,12),")")," ")</f>
        <v>Кім Владислав (МОН,БРВ)</v>
      </c>
      <c r="D24" s="73"/>
      <c r="E24" s="73"/>
      <c r="F24" s="74"/>
      <c r="G24" s="75" t="s">
        <v>5</v>
      </c>
      <c r="H24" s="75" t="s">
        <v>6</v>
      </c>
      <c r="K24" s="48"/>
      <c r="R24" s="48"/>
      <c r="AD24" s="49"/>
      <c r="AE24" s="56"/>
      <c r="AF24" s="39"/>
      <c r="AG24" s="26">
        <f>SUM(AI24:AJ24)</f>
        <v>1</v>
      </c>
      <c r="AH24" s="39"/>
      <c r="AI24" s="30">
        <f>'[4]фінал'!$F8</f>
        <v>1</v>
      </c>
      <c r="AJ24" s="30">
        <f>'[4]фінал'!$G8</f>
        <v>0</v>
      </c>
      <c r="AK24" s="40"/>
    </row>
    <row r="25" spans="1:37" ht="9" customHeight="1">
      <c r="A25" s="31"/>
      <c r="B25" s="26">
        <f>SUM($G25:$H25)</f>
        <v>0</v>
      </c>
      <c r="C25" s="32"/>
      <c r="D25" s="33"/>
      <c r="E25" s="33"/>
      <c r="F25" s="34"/>
      <c r="G25" s="30">
        <f>'[4]1_16'!$F16</f>
        <v>0</v>
      </c>
      <c r="H25" s="30">
        <f>'[4]1_16'!$G16</f>
        <v>0</v>
      </c>
      <c r="I25" s="35"/>
      <c r="K25" s="36">
        <f>IF($B24&lt;B$26,$A26,$A24)</f>
        <v>5</v>
      </c>
      <c r="L25" s="26">
        <f>'[4]1_8'!K12</f>
        <v>0</v>
      </c>
      <c r="M25" s="36" t="str">
        <f>IF($K25&lt;&gt;" ",VLOOKUP(K25,all,8)," ")</f>
        <v>БРВ</v>
      </c>
      <c r="N25" s="37" t="s">
        <v>5</v>
      </c>
      <c r="O25" s="37" t="s">
        <v>6</v>
      </c>
      <c r="R25" s="48"/>
      <c r="AD25" s="49"/>
      <c r="AK25" s="49"/>
    </row>
    <row r="26" spans="1:37" ht="9" customHeight="1">
      <c r="A26" s="25" t="str">
        <f>'[4]1_16'!$B17</f>
        <v> </v>
      </c>
      <c r="B26" s="26">
        <f>'[4]1_16'!K17</f>
        <v>0</v>
      </c>
      <c r="C26" s="27" t="str">
        <f>IF($A26&lt;&gt;" ",CONCATENATE(VLOOKUP($A26,all,2)," ",VLOOKUP($A26,all,3)," (",VLOOKUP($A26,all,12),")")," ")</f>
        <v> </v>
      </c>
      <c r="D26" s="28"/>
      <c r="E26" s="28"/>
      <c r="F26" s="29"/>
      <c r="G26" s="30" t="s">
        <v>5</v>
      </c>
      <c r="H26" s="30" t="s">
        <v>6</v>
      </c>
      <c r="I26" s="58"/>
      <c r="J26" s="35"/>
      <c r="K26" s="39"/>
      <c r="L26" s="26">
        <f>SUM(N26:O26)</f>
        <v>0</v>
      </c>
      <c r="M26" s="39"/>
      <c r="N26" s="30">
        <f>'[4]1_8'!$F12</f>
        <v>0</v>
      </c>
      <c r="O26" s="30">
        <f>'[4]1_8'!$G12</f>
        <v>0</v>
      </c>
      <c r="P26" s="40"/>
      <c r="R26" s="48"/>
      <c r="AD26" s="49"/>
      <c r="AK26" s="49"/>
    </row>
    <row r="27" spans="1:37" ht="9" customHeight="1" thickBot="1">
      <c r="A27" s="41"/>
      <c r="B27" s="42">
        <f>SUM($G27:$H27)</f>
        <v>0</v>
      </c>
      <c r="C27" s="43"/>
      <c r="D27" s="44"/>
      <c r="E27" s="44"/>
      <c r="F27" s="45"/>
      <c r="G27" s="46">
        <f>'[4]1_16'!$F17</f>
        <v>0</v>
      </c>
      <c r="H27" s="46">
        <f>'[4]1_16'!$G17</f>
        <v>0</v>
      </c>
      <c r="K27" s="48"/>
      <c r="P27" s="49"/>
      <c r="R27" s="36">
        <f>IF(L25&lt;L29,K29,K25)</f>
        <v>6</v>
      </c>
      <c r="S27" s="26">
        <f>'[4]1_4'!$K10</f>
        <v>4</v>
      </c>
      <c r="T27" s="36" t="str">
        <f>IF($R27&lt;&gt;" ",VLOOKUP($R27,all,8)," ")</f>
        <v>ДАГ</v>
      </c>
      <c r="U27" s="37" t="s">
        <v>5</v>
      </c>
      <c r="V27" s="37" t="s">
        <v>6</v>
      </c>
      <c r="AD27" s="49"/>
      <c r="AK27" s="49"/>
    </row>
    <row r="28" spans="1:37" ht="9" customHeight="1" thickTop="1">
      <c r="A28" s="50">
        <f>'[4]1_16'!$B18</f>
        <v>6</v>
      </c>
      <c r="B28" s="51">
        <f>'[4]1_16'!K18</f>
        <v>0</v>
      </c>
      <c r="C28" s="52" t="str">
        <f>IF($A28&lt;&gt;" ",CONCATENATE(VLOOKUP($A28,all,2)," ",VLOOKUP($A28,all,3)," (",VLOOKUP($A28,all,12),")")," ")</f>
        <v>Джамбулатов Адам (,ДАГ)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10</v>
      </c>
      <c r="T28" s="39"/>
      <c r="U28" s="30">
        <f>'[4]1_4'!$F10</f>
        <v>6</v>
      </c>
      <c r="V28" s="30">
        <f>'[4]1_4'!$G10</f>
        <v>4</v>
      </c>
      <c r="W28" s="40"/>
      <c r="AD28" s="49"/>
      <c r="AK28" s="49"/>
    </row>
    <row r="29" spans="1:37" ht="9" customHeight="1">
      <c r="A29" s="31"/>
      <c r="B29" s="26">
        <f>SUM($G29:$H29)</f>
        <v>0</v>
      </c>
      <c r="C29" s="32"/>
      <c r="D29" s="33"/>
      <c r="E29" s="33"/>
      <c r="F29" s="34"/>
      <c r="G29" s="30">
        <f>'[4]1_16'!$F18</f>
        <v>0</v>
      </c>
      <c r="H29" s="30">
        <f>'[4]1_16'!$G18</f>
        <v>0</v>
      </c>
      <c r="I29" s="35"/>
      <c r="K29" s="36">
        <f>IF($B28&lt;B$30,$A30,$A28)</f>
        <v>6</v>
      </c>
      <c r="L29" s="26">
        <f>'[4]1_8'!K13</f>
        <v>3</v>
      </c>
      <c r="M29" s="36" t="str">
        <f>IF($K29&lt;&gt;" ",VLOOKUP(K29,all,8)," ")</f>
        <v>ДАГ</v>
      </c>
      <c r="N29" s="37" t="s">
        <v>5</v>
      </c>
      <c r="O29" s="37" t="s">
        <v>6</v>
      </c>
      <c r="P29" s="57"/>
      <c r="R29" s="48"/>
      <c r="W29" s="49"/>
      <c r="AD29" s="49"/>
      <c r="AK29" s="49"/>
    </row>
    <row r="30" spans="1:37" ht="9" customHeight="1">
      <c r="A30" s="25" t="str">
        <f>'[4]1_16'!$B19</f>
        <v> </v>
      </c>
      <c r="B30" s="26">
        <f>'[4]1_16'!K19</f>
        <v>0</v>
      </c>
      <c r="C30" s="27" t="str">
        <f>IF($A30&lt;&gt;" ",CONCATENATE(VLOOKUP($A30,all,2)," ",VLOOKUP($A30,all,3)," (",VLOOKUP($A30,all,12),")")," ")</f>
        <v> 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7</v>
      </c>
      <c r="M30" s="39"/>
      <c r="N30" s="30">
        <f>'[4]1_8'!$F13</f>
        <v>6</v>
      </c>
      <c r="O30" s="30">
        <f>'[4]1_8'!$G13</f>
        <v>1</v>
      </c>
      <c r="R30" s="48"/>
      <c r="W30" s="49"/>
      <c r="AD30" s="49"/>
      <c r="AK30" s="49"/>
    </row>
    <row r="31" spans="1:37" ht="9" customHeight="1" thickBot="1">
      <c r="A31" s="50"/>
      <c r="B31" s="135">
        <f>SUM($G31:$H31)</f>
        <v>0</v>
      </c>
      <c r="C31" s="52"/>
      <c r="D31" s="53"/>
      <c r="E31" s="53"/>
      <c r="F31" s="54"/>
      <c r="G31" s="136">
        <f>'[4]1_16'!$F19</f>
        <v>0</v>
      </c>
      <c r="H31" s="136">
        <f>'[4]1_16'!$G19</f>
        <v>0</v>
      </c>
      <c r="K31" s="48"/>
      <c r="R31" s="48"/>
      <c r="W31" s="49"/>
      <c r="Y31" s="36">
        <f>IF(S27&lt;S35,R35,R27)</f>
        <v>6</v>
      </c>
      <c r="Z31" s="26">
        <f>'[4]1_2'!$K9</f>
        <v>3</v>
      </c>
      <c r="AA31" s="36" t="str">
        <f>IF($Y31&lt;&gt;" ",VLOOKUP($Y31,all,8)," ")</f>
        <v>ДАГ</v>
      </c>
      <c r="AB31" s="37" t="s">
        <v>5</v>
      </c>
      <c r="AC31" s="37" t="s">
        <v>6</v>
      </c>
      <c r="AD31" s="57"/>
      <c r="AK31" s="49"/>
    </row>
    <row r="32" spans="1:37" ht="9" customHeight="1" thickTop="1">
      <c r="A32" s="70">
        <f>'[4]1_16'!$B20</f>
        <v>7</v>
      </c>
      <c r="B32" s="71">
        <f>'[4]1_16'!K20</f>
        <v>0</v>
      </c>
      <c r="C32" s="72" t="str">
        <f>IF($A32&lt;&gt;" ",CONCATENATE(VLOOKUP($A32,all,2)," ",VLOOKUP($A32,all,3)," (",VLOOKUP($A32,all,12),")")," ")</f>
        <v>Геращенко Ернест (Д-УФК1,ХРК)</v>
      </c>
      <c r="D32" s="73"/>
      <c r="E32" s="73"/>
      <c r="F32" s="74"/>
      <c r="G32" s="75" t="s">
        <v>5</v>
      </c>
      <c r="H32" s="75" t="s">
        <v>6</v>
      </c>
      <c r="K32" s="48"/>
      <c r="R32" s="48"/>
      <c r="W32" s="49"/>
      <c r="X32" s="56"/>
      <c r="Y32" s="39"/>
      <c r="Z32" s="26">
        <f>SUM(AB32:AC32)</f>
        <v>8</v>
      </c>
      <c r="AA32" s="39"/>
      <c r="AB32" s="30">
        <f>'[4]1_2'!$F9</f>
        <v>8</v>
      </c>
      <c r="AC32" s="30">
        <f>'[4]1_2'!$G24</f>
        <v>0</v>
      </c>
      <c r="AK32" s="49"/>
    </row>
    <row r="33" spans="1:37" ht="9" customHeight="1">
      <c r="A33" s="31"/>
      <c r="B33" s="26">
        <f>SUM($G33:$H33)</f>
        <v>0</v>
      </c>
      <c r="C33" s="32"/>
      <c r="D33" s="33"/>
      <c r="E33" s="33"/>
      <c r="F33" s="34"/>
      <c r="G33" s="30">
        <f>'[4]1_16'!$F20</f>
        <v>0</v>
      </c>
      <c r="H33" s="30">
        <f>'[4]1_16'!$G20</f>
        <v>0</v>
      </c>
      <c r="I33" s="35"/>
      <c r="K33" s="36">
        <f>IF($B32&lt;B$34,$A34,$A32)</f>
        <v>7</v>
      </c>
      <c r="L33" s="26">
        <f>'[4]1_8'!K14</f>
        <v>0</v>
      </c>
      <c r="M33" s="36" t="str">
        <f>IF($K33&lt;&gt;" ",VLOOKUP(K33,all,8)," ")</f>
        <v>ХРК</v>
      </c>
      <c r="N33" s="37" t="s">
        <v>5</v>
      </c>
      <c r="O33" s="37" t="s">
        <v>6</v>
      </c>
      <c r="R33" s="48"/>
      <c r="W33" s="49"/>
      <c r="AK33" s="49"/>
    </row>
    <row r="34" spans="1:37" ht="9" customHeight="1">
      <c r="A34" s="25" t="str">
        <f>'[4]1_16'!$B21</f>
        <v> </v>
      </c>
      <c r="B34" s="26">
        <f>'[4]1_16'!K21</f>
        <v>0</v>
      </c>
      <c r="C34" s="27" t="str">
        <f>IF($A34&lt;&gt;" ",CONCATENATE(VLOOKUP($A34,all,2)," ",VLOOKUP($A34,all,3)," (",VLOOKUP($A34,all,12),")")," ")</f>
        <v> 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0</v>
      </c>
      <c r="M34" s="39"/>
      <c r="N34" s="30">
        <f>'[4]1_8'!$F14</f>
        <v>0</v>
      </c>
      <c r="O34" s="30">
        <f>'[4]1_8'!$G14</f>
        <v>0</v>
      </c>
      <c r="P34" s="40"/>
      <c r="R34" s="48"/>
      <c r="W34" s="49"/>
      <c r="AK34" s="49"/>
    </row>
    <row r="35" spans="1:37" ht="9" customHeight="1" thickBot="1">
      <c r="A35" s="41"/>
      <c r="B35" s="42">
        <f>SUM($G35:$H35)</f>
        <v>0</v>
      </c>
      <c r="C35" s="43"/>
      <c r="D35" s="44"/>
      <c r="E35" s="44"/>
      <c r="F35" s="45"/>
      <c r="G35" s="46">
        <f>'[4]1_16'!$F21</f>
        <v>0</v>
      </c>
      <c r="H35" s="46">
        <f>'[4]1_16'!$G21</f>
        <v>0</v>
      </c>
      <c r="K35" s="48"/>
      <c r="P35" s="49"/>
      <c r="R35" s="36">
        <f>IF(L33&lt;L37,K37,K33)</f>
        <v>8</v>
      </c>
      <c r="S35" s="26">
        <f>'[4]1_4'!$K11</f>
        <v>0</v>
      </c>
      <c r="T35" s="36" t="str">
        <f>IF($R35&lt;&gt;" ",VLOOKUP($R35,all,8)," ")</f>
        <v>ХРК</v>
      </c>
      <c r="U35" s="37" t="s">
        <v>5</v>
      </c>
      <c r="V35" s="37" t="s">
        <v>6</v>
      </c>
      <c r="W35" s="57"/>
      <c r="AK35" s="49"/>
    </row>
    <row r="36" spans="1:37" ht="9" customHeight="1" thickTop="1">
      <c r="A36" s="50">
        <f>'[4]1_16'!$B22</f>
        <v>8</v>
      </c>
      <c r="B36" s="51">
        <f>'[4]1_16'!K22</f>
        <v>0</v>
      </c>
      <c r="C36" s="52" t="str">
        <f>IF($A36&lt;&gt;" ",CONCATENATE(VLOOKUP($A36,all,2)," ",VLOOKUP($A36,all,3)," (",VLOOKUP($A36,all,12),")")," ")</f>
        <v>Шептун Богдан (-Д1,ХРК)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0</v>
      </c>
      <c r="T36" s="39"/>
      <c r="U36" s="30">
        <f>'[4]1_4'!$F11</f>
        <v>0</v>
      </c>
      <c r="V36" s="30">
        <f>'[4]1_4'!$G11</f>
        <v>0</v>
      </c>
      <c r="AK36" s="49"/>
    </row>
    <row r="37" spans="1:37" ht="9" customHeight="1">
      <c r="A37" s="31"/>
      <c r="B37" s="26">
        <f>SUM($G37:$H37)</f>
        <v>0</v>
      </c>
      <c r="C37" s="32"/>
      <c r="D37" s="33"/>
      <c r="E37" s="33"/>
      <c r="F37" s="34"/>
      <c r="G37" s="30">
        <f>'[4]1_16'!$F22</f>
        <v>0</v>
      </c>
      <c r="H37" s="30">
        <f>'[4]1_16'!$G22</f>
        <v>0</v>
      </c>
      <c r="I37" s="35"/>
      <c r="K37" s="36">
        <f>IF($B36&lt;B$38,$A38,$A36)</f>
        <v>8</v>
      </c>
      <c r="L37" s="26">
        <f>'[4]1_8'!K15</f>
        <v>5</v>
      </c>
      <c r="M37" s="36" t="str">
        <f>IF($K37&lt;&gt;" ",VLOOKUP(K37,all,8)," ")</f>
        <v>ХРК</v>
      </c>
      <c r="N37" s="37" t="s">
        <v>5</v>
      </c>
      <c r="O37" s="37" t="s">
        <v>6</v>
      </c>
      <c r="P37" s="57"/>
      <c r="R37" s="48"/>
      <c r="AK37" s="49"/>
    </row>
    <row r="38" spans="1:37" ht="9" customHeight="1">
      <c r="A38" s="25" t="str">
        <f>'[4]1_16'!$B23</f>
        <v> </v>
      </c>
      <c r="B38" s="26">
        <f>'[4]1_16'!K23</f>
        <v>0</v>
      </c>
      <c r="C38" s="27" t="str">
        <f>IF($A38&lt;&gt;" ",CONCATENATE(VLOOKUP($A38,all,2)," ",VLOOKUP($A38,all,3)," (",VLOOKUP($A38,all,12),")")," ")</f>
        <v> 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0</v>
      </c>
      <c r="M38" s="39"/>
      <c r="N38" s="30">
        <f>'[4]1_8'!$F15</f>
        <v>0</v>
      </c>
      <c r="O38" s="30">
        <f>'[4]1_8'!$G15</f>
        <v>0</v>
      </c>
      <c r="R38" s="48"/>
      <c r="AK38" s="49"/>
    </row>
    <row r="39" spans="1:37" ht="9" customHeight="1" thickBot="1">
      <c r="A39" s="50"/>
      <c r="B39" s="135">
        <f>SUM($G39:$H39)</f>
        <v>0</v>
      </c>
      <c r="C39" s="52"/>
      <c r="D39" s="53"/>
      <c r="E39" s="53"/>
      <c r="F39" s="54"/>
      <c r="G39" s="136">
        <f>'[4]1_16'!$F23</f>
        <v>0</v>
      </c>
      <c r="H39" s="136">
        <f>'[4]1_16'!$G23</f>
        <v>0</v>
      </c>
      <c r="K39" s="48"/>
      <c r="R39" s="48"/>
      <c r="AA39" s="138">
        <f>IF(AG23&lt;AG55,AF55,AF23)</f>
        <v>12</v>
      </c>
      <c r="AB39" s="139"/>
      <c r="AC39" s="140" t="str">
        <f>CONCATENATE(VLOOKUP(AA39,all,2)," ",VLOOKUP(AA39,all,3)," (",VLOOKUP(AA39,all,12),")")</f>
        <v>Никифорук Ігор (,СНТ)</v>
      </c>
      <c r="AD39" s="141"/>
      <c r="AE39" s="141"/>
      <c r="AF39" s="141"/>
      <c r="AG39" s="141"/>
      <c r="AH39" s="141"/>
      <c r="AI39" s="141"/>
      <c r="AJ39" s="142"/>
      <c r="AK39" s="49"/>
    </row>
    <row r="40" spans="1:37" ht="9" customHeight="1" thickTop="1">
      <c r="A40" s="70">
        <f>'[4]1_16'!$B24</f>
        <v>9</v>
      </c>
      <c r="B40" s="71">
        <f>'[4]1_16'!K24</f>
        <v>0</v>
      </c>
      <c r="C40" s="72" t="str">
        <f>IF($A40&lt;&gt;" ",CONCATENATE(VLOOKUP($A40,all,2)," ",VLOOKUP($A40,all,3)," (",VLOOKUP($A40,all,12),")")," ")</f>
        <v>Бондаренко Павло (,МКЛ)</v>
      </c>
      <c r="D40" s="73"/>
      <c r="E40" s="73"/>
      <c r="F40" s="74"/>
      <c r="G40" s="75" t="s">
        <v>5</v>
      </c>
      <c r="H40" s="75" t="s">
        <v>6</v>
      </c>
      <c r="K40" s="48"/>
      <c r="R40" s="48"/>
      <c r="AA40" s="143"/>
      <c r="AB40" s="144"/>
      <c r="AC40" s="145"/>
      <c r="AD40" s="146"/>
      <c r="AE40" s="146"/>
      <c r="AF40" s="146"/>
      <c r="AG40" s="146"/>
      <c r="AH40" s="146"/>
      <c r="AI40" s="146"/>
      <c r="AJ40" s="147"/>
      <c r="AK40" s="40"/>
    </row>
    <row r="41" spans="1:37" ht="9" customHeight="1">
      <c r="A41" s="31"/>
      <c r="B41" s="26">
        <f>SUM($G41:$H41)</f>
        <v>0</v>
      </c>
      <c r="C41" s="32"/>
      <c r="D41" s="33"/>
      <c r="E41" s="33"/>
      <c r="F41" s="34"/>
      <c r="G41" s="30">
        <f>'[4]1_16'!$F24</f>
        <v>0</v>
      </c>
      <c r="H41" s="30">
        <f>'[4]1_16'!$G24</f>
        <v>0</v>
      </c>
      <c r="I41" s="35"/>
      <c r="K41" s="36">
        <f>IF($B40&lt;B$42,$A42,$A40)</f>
        <v>9</v>
      </c>
      <c r="L41" s="26">
        <f>'[4]1_8'!K16</f>
        <v>1</v>
      </c>
      <c r="M41" s="36" t="str">
        <f>IF($K41&lt;&gt;" ",VLOOKUP(K41,all,8)," ")</f>
        <v>МКЛ</v>
      </c>
      <c r="N41" s="37" t="s">
        <v>5</v>
      </c>
      <c r="O41" s="37" t="s">
        <v>6</v>
      </c>
      <c r="R41" s="48"/>
      <c r="AK41" s="49"/>
    </row>
    <row r="42" spans="1:37" ht="9" customHeight="1">
      <c r="A42" s="25" t="str">
        <f>'[4]1_16'!$B25</f>
        <v> </v>
      </c>
      <c r="B42" s="26">
        <f>'[4]1_16'!K25</f>
        <v>0</v>
      </c>
      <c r="C42" s="27" t="str">
        <f>IF($A42&lt;&gt;" ",CONCATENATE(VLOOKUP($A42,all,2)," ",VLOOKUP($A42,all,3)," (",VLOOKUP($A42,all,12),")")," ")</f>
        <v> </v>
      </c>
      <c r="D42" s="28"/>
      <c r="E42" s="28"/>
      <c r="F42" s="29"/>
      <c r="G42" s="30" t="s">
        <v>5</v>
      </c>
      <c r="H42" s="30" t="s">
        <v>6</v>
      </c>
      <c r="I42" s="58"/>
      <c r="J42" s="35"/>
      <c r="K42" s="39"/>
      <c r="L42" s="26">
        <f>SUM(N42:O42)</f>
        <v>4</v>
      </c>
      <c r="M42" s="39"/>
      <c r="N42" s="30">
        <f>'[4]1_8'!$F16</f>
        <v>2</v>
      </c>
      <c r="O42" s="30">
        <f>'[4]1_8'!$G16</f>
        <v>2</v>
      </c>
      <c r="P42" s="40"/>
      <c r="R42" s="48"/>
      <c r="AK42" s="49"/>
    </row>
    <row r="43" spans="1:37" ht="9" customHeight="1" thickBot="1">
      <c r="A43" s="41"/>
      <c r="B43" s="42">
        <f>SUM($G43:$H43)</f>
        <v>0</v>
      </c>
      <c r="C43" s="43"/>
      <c r="D43" s="44"/>
      <c r="E43" s="44"/>
      <c r="F43" s="45"/>
      <c r="G43" s="46">
        <f>'[4]1_16'!$F25</f>
        <v>0</v>
      </c>
      <c r="H43" s="46">
        <f>'[4]1_16'!$G25</f>
        <v>0</v>
      </c>
      <c r="K43" s="48"/>
      <c r="P43" s="49"/>
      <c r="R43" s="36">
        <f>IF(L41&lt;L45,K45,K41)</f>
        <v>10</v>
      </c>
      <c r="S43" s="26">
        <f>'[4]1_4'!$K12</f>
        <v>0</v>
      </c>
      <c r="T43" s="36" t="str">
        <f>IF($R43&lt;&gt;" ",VLOOKUP($R43,all,8)," ")</f>
        <v>БХМ</v>
      </c>
      <c r="U43" s="37" t="s">
        <v>5</v>
      </c>
      <c r="V43" s="37" t="s">
        <v>6</v>
      </c>
      <c r="AK43" s="49"/>
    </row>
    <row r="44" spans="1:37" ht="9" customHeight="1" thickTop="1">
      <c r="A44" s="50">
        <f>'[4]1_16'!$B26</f>
        <v>10</v>
      </c>
      <c r="B44" s="51">
        <f>'[4]1_16'!K26</f>
        <v>0</v>
      </c>
      <c r="C44" s="52" t="str">
        <f>IF($A44&lt;&gt;" ",CONCATENATE(VLOOKUP($A44,all,2)," ",VLOOKUP($A44,all,3)," (",VLOOKUP($A44,all,12),")")," ")</f>
        <v>Загорулько Ігор (-ДВУОР,БХМ)</v>
      </c>
      <c r="D44" s="53"/>
      <c r="E44" s="53"/>
      <c r="F44" s="54"/>
      <c r="G44" s="55" t="s">
        <v>5</v>
      </c>
      <c r="H44" s="55" t="s">
        <v>6</v>
      </c>
      <c r="K44" s="48"/>
      <c r="P44" s="49"/>
      <c r="Q44" s="56"/>
      <c r="R44" s="39"/>
      <c r="S44" s="26">
        <f>SUM(U44:V44)</f>
        <v>2</v>
      </c>
      <c r="T44" s="39"/>
      <c r="U44" s="30">
        <f>'[4]1_4'!$F12</f>
        <v>2</v>
      </c>
      <c r="V44" s="30">
        <f>'[4]1_4'!$G12</f>
        <v>0</v>
      </c>
      <c r="W44" s="40"/>
      <c r="AK44" s="49"/>
    </row>
    <row r="45" spans="1:37" ht="9" customHeight="1">
      <c r="A45" s="31"/>
      <c r="B45" s="26">
        <f>SUM($G45:$H45)</f>
        <v>0</v>
      </c>
      <c r="C45" s="32"/>
      <c r="D45" s="33"/>
      <c r="E45" s="33"/>
      <c r="F45" s="34"/>
      <c r="G45" s="30">
        <f>'[4]1_16'!$F26</f>
        <v>0</v>
      </c>
      <c r="H45" s="30">
        <f>'[4]1_16'!$G26</f>
        <v>0</v>
      </c>
      <c r="I45" s="35"/>
      <c r="K45" s="36">
        <f>IF($B44&lt;B$46,$A46,$A44)</f>
        <v>10</v>
      </c>
      <c r="L45" s="26">
        <f>'[4]1_8'!K17</f>
        <v>3</v>
      </c>
      <c r="M45" s="36" t="str">
        <f>IF($K45&lt;&gt;" ",VLOOKUP(K45,all,8)," ")</f>
        <v>БХМ</v>
      </c>
      <c r="N45" s="37" t="s">
        <v>5</v>
      </c>
      <c r="O45" s="37" t="s">
        <v>6</v>
      </c>
      <c r="P45" s="57"/>
      <c r="R45" s="48"/>
      <c r="W45" s="49"/>
      <c r="AK45" s="49"/>
    </row>
    <row r="46" spans="1:37" ht="9" customHeight="1">
      <c r="A46" s="25" t="str">
        <f>'[4]1_16'!$B27</f>
        <v> </v>
      </c>
      <c r="B46" s="26">
        <f>'[4]1_16'!K27</f>
        <v>0</v>
      </c>
      <c r="C46" s="27" t="str">
        <f>IF($A46&lt;&gt;" ",CONCATENATE(VLOOKUP($A46,all,2)," ",VLOOKUP($A46,all,3)," (",VLOOKUP($A46,all,12),")")," ")</f>
        <v> </v>
      </c>
      <c r="D46" s="28"/>
      <c r="E46" s="28"/>
      <c r="F46" s="29"/>
      <c r="G46" s="30" t="s">
        <v>5</v>
      </c>
      <c r="H46" s="30" t="s">
        <v>6</v>
      </c>
      <c r="I46" s="58"/>
      <c r="J46" s="35"/>
      <c r="K46" s="39"/>
      <c r="L46" s="26">
        <f>SUM(N46:O46)</f>
        <v>10</v>
      </c>
      <c r="M46" s="39"/>
      <c r="N46" s="30">
        <f>'[4]1_8'!$F17</f>
        <v>6</v>
      </c>
      <c r="O46" s="30">
        <f>'[4]1_8'!$G17</f>
        <v>4</v>
      </c>
      <c r="R46" s="48"/>
      <c r="W46" s="49"/>
      <c r="AK46" s="49"/>
    </row>
    <row r="47" spans="1:37" ht="9" customHeight="1" thickBot="1">
      <c r="A47" s="50"/>
      <c r="B47" s="135">
        <f>SUM($G47:$H47)</f>
        <v>0</v>
      </c>
      <c r="C47" s="52"/>
      <c r="D47" s="53"/>
      <c r="E47" s="53"/>
      <c r="F47" s="54"/>
      <c r="G47" s="136">
        <f>'[4]1_16'!$F27</f>
        <v>0</v>
      </c>
      <c r="H47" s="136">
        <f>'[4]1_16'!$G27</f>
        <v>0</v>
      </c>
      <c r="K47" s="48"/>
      <c r="R47" s="48"/>
      <c r="W47" s="49"/>
      <c r="Y47" s="36">
        <f>IF(S43&lt;S51,R51,R43)</f>
        <v>12</v>
      </c>
      <c r="Z47" s="26">
        <f>'[4]1_2'!$K10</f>
        <v>3</v>
      </c>
      <c r="AA47" s="36" t="str">
        <f>IF($Y47&lt;&gt;" ",VLOOKUP($Y47,all,8)," ")</f>
        <v>СНТ</v>
      </c>
      <c r="AB47" s="37" t="s">
        <v>5</v>
      </c>
      <c r="AC47" s="37" t="s">
        <v>6</v>
      </c>
      <c r="AK47" s="49"/>
    </row>
    <row r="48" spans="1:37" ht="9" customHeight="1" thickTop="1">
      <c r="A48" s="70">
        <f>'[4]1_16'!$B28</f>
        <v>11</v>
      </c>
      <c r="B48" s="71">
        <f>'[4]1_16'!K28</f>
        <v>0</v>
      </c>
      <c r="C48" s="72" t="str">
        <f>IF($A48&lt;&gt;" ",CONCATENATE(VLOOKUP($A48,all,2)," ",VLOOKUP($A48,all,3)," (",VLOOKUP($A48,all,12),")")," ")</f>
        <v>Соловей Денис ( ,БЛР)</v>
      </c>
      <c r="D48" s="73"/>
      <c r="E48" s="73"/>
      <c r="F48" s="74"/>
      <c r="G48" s="75" t="s">
        <v>5</v>
      </c>
      <c r="H48" s="75" t="s">
        <v>6</v>
      </c>
      <c r="K48" s="48"/>
      <c r="R48" s="48"/>
      <c r="W48" s="49"/>
      <c r="X48" s="56"/>
      <c r="Y48" s="39"/>
      <c r="Z48" s="26">
        <f>SUM(AB48:AC48)</f>
        <v>3</v>
      </c>
      <c r="AA48" s="39"/>
      <c r="AB48" s="30">
        <f>'[4]1_2'!$F10</f>
        <v>1</v>
      </c>
      <c r="AC48" s="30">
        <f>'[4]1_2'!$G10</f>
        <v>2</v>
      </c>
      <c r="AD48" s="137"/>
      <c r="AK48" s="49"/>
    </row>
    <row r="49" spans="1:37" ht="9" customHeight="1">
      <c r="A49" s="31"/>
      <c r="B49" s="26">
        <f>SUM($G49:$H49)</f>
        <v>0</v>
      </c>
      <c r="C49" s="32"/>
      <c r="D49" s="33"/>
      <c r="E49" s="33"/>
      <c r="F49" s="34"/>
      <c r="G49" s="30">
        <f>'[4]1_16'!$F28</f>
        <v>0</v>
      </c>
      <c r="H49" s="30">
        <f>'[4]1_16'!$G28</f>
        <v>0</v>
      </c>
      <c r="I49" s="35"/>
      <c r="K49" s="36">
        <f>IF($B48&lt;B$50,$A50,$A48)</f>
        <v>11</v>
      </c>
      <c r="L49" s="26">
        <f>'[4]1_8'!K18</f>
        <v>1</v>
      </c>
      <c r="M49" s="36" t="str">
        <f>IF($K49&lt;&gt;" ",VLOOKUP(K49,all,8)," ")</f>
        <v>БЛР</v>
      </c>
      <c r="N49" s="37" t="s">
        <v>5</v>
      </c>
      <c r="O49" s="37" t="s">
        <v>6</v>
      </c>
      <c r="R49" s="48"/>
      <c r="W49" s="49"/>
      <c r="AD49" s="49"/>
      <c r="AK49" s="49"/>
    </row>
    <row r="50" spans="1:37" ht="9" customHeight="1">
      <c r="A50" s="25" t="str">
        <f>'[4]1_16'!$B29</f>
        <v> </v>
      </c>
      <c r="B50" s="26">
        <f>'[4]1_16'!K29</f>
        <v>0</v>
      </c>
      <c r="C50" s="27" t="str">
        <f>IF($A50&lt;&gt;" ",CONCATENATE(VLOOKUP($A50,all,2)," ",VLOOKUP($A50,all,3)," (",VLOOKUP($A50,all,12),")")," ")</f>
        <v> </v>
      </c>
      <c r="D50" s="28"/>
      <c r="E50" s="28"/>
      <c r="F50" s="29"/>
      <c r="G50" s="30" t="s">
        <v>5</v>
      </c>
      <c r="H50" s="30" t="s">
        <v>6</v>
      </c>
      <c r="I50" s="58"/>
      <c r="J50" s="35"/>
      <c r="K50" s="39"/>
      <c r="L50" s="26">
        <f>SUM(N50:O50)</f>
        <v>2</v>
      </c>
      <c r="M50" s="39"/>
      <c r="N50" s="30">
        <f>'[4]1_8'!$F18</f>
        <v>2</v>
      </c>
      <c r="O50" s="30">
        <f>'[4]1_8'!$G18</f>
        <v>0</v>
      </c>
      <c r="P50" s="40"/>
      <c r="R50" s="48"/>
      <c r="W50" s="49"/>
      <c r="AD50" s="49"/>
      <c r="AK50" s="49"/>
    </row>
    <row r="51" spans="1:37" ht="9" customHeight="1" thickBot="1">
      <c r="A51" s="41"/>
      <c r="B51" s="42">
        <f>SUM($G51:$H51)</f>
        <v>0</v>
      </c>
      <c r="C51" s="43"/>
      <c r="D51" s="44"/>
      <c r="E51" s="44"/>
      <c r="F51" s="45"/>
      <c r="G51" s="46">
        <f>'[4]1_16'!$F29</f>
        <v>0</v>
      </c>
      <c r="H51" s="46">
        <f>'[4]1_16'!$G29</f>
        <v>0</v>
      </c>
      <c r="K51" s="48"/>
      <c r="P51" s="49"/>
      <c r="R51" s="36">
        <f>IF(L49&lt;L53,K53,K49)</f>
        <v>12</v>
      </c>
      <c r="S51" s="26">
        <f>'[4]1_4'!$K13</f>
        <v>5</v>
      </c>
      <c r="T51" s="36" t="str">
        <f>IF($R51&lt;&gt;" ",VLOOKUP($R51,all,8)," ")</f>
        <v>СНТ</v>
      </c>
      <c r="U51" s="37" t="s">
        <v>5</v>
      </c>
      <c r="V51" s="37" t="s">
        <v>6</v>
      </c>
      <c r="W51" s="57"/>
      <c r="AD51" s="49"/>
      <c r="AK51" s="49"/>
    </row>
    <row r="52" spans="1:37" ht="9" customHeight="1" thickTop="1">
      <c r="A52" s="50">
        <f>'[4]1_16'!$B30</f>
        <v>12</v>
      </c>
      <c r="B52" s="51">
        <f>'[4]1_16'!K30</f>
        <v>0</v>
      </c>
      <c r="C52" s="52" t="str">
        <f>IF($A52&lt;&gt;" ",CONCATENATE(VLOOKUP($A52,all,2)," ",VLOOKUP($A52,all,3)," (",VLOOKUP($A52,all,12),")")," ")</f>
        <v>Никифорук Ігор (,СНТ)</v>
      </c>
      <c r="D52" s="53"/>
      <c r="E52" s="53"/>
      <c r="F52" s="54"/>
      <c r="G52" s="55" t="s">
        <v>5</v>
      </c>
      <c r="H52" s="55" t="s">
        <v>6</v>
      </c>
      <c r="K52" s="48"/>
      <c r="P52" s="49"/>
      <c r="Q52" s="56"/>
      <c r="R52" s="39"/>
      <c r="S52" s="26">
        <f>SUM(U52:V52)</f>
        <v>12</v>
      </c>
      <c r="T52" s="39"/>
      <c r="U52" s="30">
        <f>'[4]1_4'!$F13</f>
        <v>12</v>
      </c>
      <c r="V52" s="30">
        <f>'[4]1_4'!$G48</f>
        <v>0</v>
      </c>
      <c r="AD52" s="49"/>
      <c r="AK52" s="49"/>
    </row>
    <row r="53" spans="1:37" ht="9" customHeight="1">
      <c r="A53" s="31"/>
      <c r="B53" s="26">
        <f>SUM($G53:$H53)</f>
        <v>0</v>
      </c>
      <c r="C53" s="32"/>
      <c r="D53" s="33"/>
      <c r="E53" s="33"/>
      <c r="F53" s="34"/>
      <c r="G53" s="30">
        <f>'[4]1_16'!$F30</f>
        <v>0</v>
      </c>
      <c r="H53" s="30">
        <f>'[4]1_16'!$G30</f>
        <v>0</v>
      </c>
      <c r="I53" s="35"/>
      <c r="K53" s="148">
        <f>IF($B52&lt;B$54,$A54,$A52)</f>
        <v>12</v>
      </c>
      <c r="L53" s="26">
        <f>'[4]1_8'!K19</f>
        <v>4</v>
      </c>
      <c r="M53" s="36" t="str">
        <f>IF($K53&lt;&gt;" ",VLOOKUP(K53,all,8)," ")</f>
        <v>СНТ</v>
      </c>
      <c r="N53" s="37" t="s">
        <v>5</v>
      </c>
      <c r="O53" s="37" t="s">
        <v>6</v>
      </c>
      <c r="P53" s="57"/>
      <c r="AD53" s="49"/>
      <c r="AK53" s="49"/>
    </row>
    <row r="54" spans="1:37" ht="9" customHeight="1">
      <c r="A54" s="25" t="str">
        <f>'[4]1_16'!$B31</f>
        <v> </v>
      </c>
      <c r="B54" s="26">
        <f>'[4]1_16'!K31</f>
        <v>0</v>
      </c>
      <c r="C54" s="27" t="str">
        <f>IF($A54&lt;&gt;" ",CONCATENATE(VLOOKUP($A54,all,2)," ",VLOOKUP($A54,all,3)," (",VLOOKUP($A54,all,12),")")," ")</f>
        <v> </v>
      </c>
      <c r="D54" s="28"/>
      <c r="E54" s="28"/>
      <c r="F54" s="29"/>
      <c r="G54" s="30" t="s">
        <v>5</v>
      </c>
      <c r="H54" s="30" t="s">
        <v>6</v>
      </c>
      <c r="I54" s="58"/>
      <c r="J54" s="35"/>
      <c r="K54" s="149"/>
      <c r="L54" s="26">
        <f>SUM(N54:O54)</f>
        <v>12</v>
      </c>
      <c r="M54" s="39"/>
      <c r="N54" s="30">
        <f>'[4]1_8'!$F19</f>
        <v>6</v>
      </c>
      <c r="O54" s="30">
        <f>'[4]1_8'!$G19</f>
        <v>6</v>
      </c>
      <c r="AD54" s="49"/>
      <c r="AK54" s="49"/>
    </row>
    <row r="55" spans="1:37" ht="9" customHeight="1" thickBot="1">
      <c r="A55" s="50"/>
      <c r="B55" s="135">
        <f>SUM($G55:$H55)</f>
        <v>0</v>
      </c>
      <c r="C55" s="52"/>
      <c r="D55" s="53"/>
      <c r="E55" s="53"/>
      <c r="F55" s="54"/>
      <c r="G55" s="136">
        <f>'[4]1_16'!$F31</f>
        <v>0</v>
      </c>
      <c r="H55" s="136">
        <f>'[4]1_16'!$G31</f>
        <v>0</v>
      </c>
      <c r="K55" s="48"/>
      <c r="AD55" s="49"/>
      <c r="AF55" s="36">
        <f>IF(Z47&lt;Z63,Y63,Y47)</f>
        <v>12</v>
      </c>
      <c r="AG55" s="120">
        <f>'[4]фінал'!$K9</f>
        <v>3</v>
      </c>
      <c r="AH55" s="36" t="str">
        <f>IF($AF55&lt;&gt;" ",VLOOKUP($AF55,all,8)," ")</f>
        <v>СНТ</v>
      </c>
      <c r="AI55" s="37" t="s">
        <v>5</v>
      </c>
      <c r="AJ55" s="37" t="s">
        <v>6</v>
      </c>
      <c r="AK55" s="57"/>
    </row>
    <row r="56" spans="1:36" ht="9" customHeight="1" thickTop="1">
      <c r="A56" s="70">
        <f>'[4]1_16'!$B32</f>
        <v>13</v>
      </c>
      <c r="B56" s="71">
        <f>'[4]1_16'!K32</f>
        <v>0</v>
      </c>
      <c r="C56" s="72" t="str">
        <f>IF($A56&lt;&gt;" ",CONCATENATE(VLOOKUP($A56,all,2)," ",VLOOKUP($A56,all,3)," (",VLOOKUP($A56,all,12),")")," ")</f>
        <v>Мелестіан Ніколай (,МЛД)</v>
      </c>
      <c r="D56" s="73"/>
      <c r="E56" s="73"/>
      <c r="F56" s="74"/>
      <c r="G56" s="75" t="s">
        <v>5</v>
      </c>
      <c r="H56" s="75" t="s">
        <v>6</v>
      </c>
      <c r="K56" s="48"/>
      <c r="AD56" s="49"/>
      <c r="AE56" s="56"/>
      <c r="AF56" s="39"/>
      <c r="AG56" s="26">
        <f>SUM(AI56:AJ56)</f>
        <v>6</v>
      </c>
      <c r="AH56" s="39"/>
      <c r="AI56" s="30">
        <f>'[4]фінал'!$F9</f>
        <v>6</v>
      </c>
      <c r="AJ56" s="30">
        <f>'[4]фінал'!$G9</f>
        <v>0</v>
      </c>
    </row>
    <row r="57" spans="1:30" ht="9" customHeight="1">
      <c r="A57" s="31"/>
      <c r="B57" s="26">
        <f>SUM($G57:$H57)</f>
        <v>0</v>
      </c>
      <c r="C57" s="32"/>
      <c r="D57" s="33"/>
      <c r="E57" s="33"/>
      <c r="F57" s="34"/>
      <c r="G57" s="30">
        <f>'[4]1_16'!$F32</f>
        <v>0</v>
      </c>
      <c r="H57" s="30">
        <f>'[4]1_16'!$G32</f>
        <v>0</v>
      </c>
      <c r="I57" s="35"/>
      <c r="K57" s="148">
        <f>IF($B56&lt;B$58,$A58,$A56)</f>
        <v>13</v>
      </c>
      <c r="L57" s="26">
        <f>'[4]1_8'!K20</f>
        <v>3</v>
      </c>
      <c r="M57" s="36" t="str">
        <f>IF($K57&lt;&gt;" ",VLOOKUP(K57,all,8)," ")</f>
        <v>МЛД</v>
      </c>
      <c r="N57" s="37" t="s">
        <v>5</v>
      </c>
      <c r="O57" s="37" t="s">
        <v>6</v>
      </c>
      <c r="AD57" s="49"/>
    </row>
    <row r="58" spans="1:30" ht="9" customHeight="1">
      <c r="A58" s="25" t="str">
        <f>'[4]1_16'!$B33</f>
        <v> </v>
      </c>
      <c r="B58" s="26">
        <f>'[4]1_16'!K33</f>
        <v>0</v>
      </c>
      <c r="C58" s="27" t="str">
        <f>IF($A58&lt;&gt;" ",CONCATENATE(VLOOKUP($A58,all,2)," ",VLOOKUP($A58,all,3)," (",VLOOKUP($A58,all,12),")")," ")</f>
        <v> </v>
      </c>
      <c r="D58" s="28"/>
      <c r="E58" s="28"/>
      <c r="F58" s="29"/>
      <c r="G58" s="30" t="s">
        <v>5</v>
      </c>
      <c r="H58" s="30" t="s">
        <v>6</v>
      </c>
      <c r="I58" s="58"/>
      <c r="J58" s="35"/>
      <c r="K58" s="149"/>
      <c r="L58" s="26">
        <f>SUM(N58:O58)</f>
        <v>9</v>
      </c>
      <c r="M58" s="39"/>
      <c r="N58" s="30">
        <f>'[4]1_8'!$F20</f>
        <v>7</v>
      </c>
      <c r="O58" s="30">
        <f>'[4]1_8'!$G20</f>
        <v>2</v>
      </c>
      <c r="P58" s="40"/>
      <c r="AD58" s="49"/>
    </row>
    <row r="59" spans="1:30" ht="9" customHeight="1" thickBot="1">
      <c r="A59" s="41"/>
      <c r="B59" s="42">
        <f>SUM($G59:$H59)</f>
        <v>0</v>
      </c>
      <c r="C59" s="43"/>
      <c r="D59" s="44"/>
      <c r="E59" s="44"/>
      <c r="F59" s="45"/>
      <c r="G59" s="46">
        <f>'[4]1_16'!$F33</f>
        <v>0</v>
      </c>
      <c r="H59" s="46">
        <f>'[4]1_16'!$G33</f>
        <v>0</v>
      </c>
      <c r="K59" s="48"/>
      <c r="P59" s="49"/>
      <c r="R59" s="36">
        <f>IF(L57&lt;L61,K61,K57)</f>
        <v>13</v>
      </c>
      <c r="S59" s="26">
        <f>'[4]1_4'!$K14</f>
        <v>3</v>
      </c>
      <c r="T59" s="36" t="str">
        <f>IF($R59&lt;&gt;" ",VLOOKUP($R59,all,8)," ")</f>
        <v>МЛД</v>
      </c>
      <c r="U59" s="37" t="s">
        <v>5</v>
      </c>
      <c r="V59" s="37" t="s">
        <v>6</v>
      </c>
      <c r="AD59" s="49"/>
    </row>
    <row r="60" spans="1:30" ht="9" customHeight="1" thickTop="1">
      <c r="A60" s="50">
        <f>'[4]1_16'!$B34</f>
        <v>14</v>
      </c>
      <c r="B60" s="51">
        <f>'[4]1_16'!K34</f>
        <v>0</v>
      </c>
      <c r="C60" s="52" t="str">
        <f>IF($A60&lt;&gt;" ",CONCATENATE(VLOOKUP($A60,all,2)," ",VLOOKUP($A60,all,3)," (",VLOOKUP($A60,all,12),")")," ")</f>
        <v>Костів Владислав (МОН,БРВ)</v>
      </c>
      <c r="D60" s="53"/>
      <c r="E60" s="53"/>
      <c r="F60" s="54"/>
      <c r="G60" s="55" t="s">
        <v>5</v>
      </c>
      <c r="H60" s="55" t="s">
        <v>6</v>
      </c>
      <c r="K60" s="48"/>
      <c r="P60" s="49"/>
      <c r="Q60" s="56"/>
      <c r="R60" s="39"/>
      <c r="S60" s="26">
        <f>SUM(U60:V60)</f>
        <v>4</v>
      </c>
      <c r="T60" s="39"/>
      <c r="U60" s="30">
        <f>'[4]1_4'!$F14</f>
        <v>4</v>
      </c>
      <c r="V60" s="30">
        <f>'[4]1_4'!$G56</f>
        <v>0</v>
      </c>
      <c r="W60" s="40"/>
      <c r="AD60" s="49"/>
    </row>
    <row r="61" spans="1:30" ht="9" customHeight="1">
      <c r="A61" s="31"/>
      <c r="B61" s="26">
        <f>SUM($G61:$H61)</f>
        <v>0</v>
      </c>
      <c r="C61" s="32"/>
      <c r="D61" s="33"/>
      <c r="E61" s="33"/>
      <c r="F61" s="34"/>
      <c r="G61" s="30">
        <f>'[4]1_16'!$F34</f>
        <v>0</v>
      </c>
      <c r="H61" s="30">
        <f>'[4]1_16'!$G34</f>
        <v>0</v>
      </c>
      <c r="I61" s="35"/>
      <c r="K61" s="148">
        <f>IF($B60&lt;B$62,$A62,$A60)</f>
        <v>14</v>
      </c>
      <c r="L61" s="26">
        <f>'[4]1_8'!K21</f>
        <v>0</v>
      </c>
      <c r="M61" s="36" t="str">
        <f>IF($K61&lt;&gt;" ",VLOOKUP(K61,all,8)," ")</f>
        <v>БРВ</v>
      </c>
      <c r="N61" s="37" t="s">
        <v>5</v>
      </c>
      <c r="O61" s="37" t="s">
        <v>6</v>
      </c>
      <c r="P61" s="57"/>
      <c r="R61" s="48"/>
      <c r="W61" s="49"/>
      <c r="AD61" s="49"/>
    </row>
    <row r="62" spans="1:30" ht="9" customHeight="1">
      <c r="A62" s="25" t="str">
        <f>'[4]1_16'!$B35</f>
        <v> </v>
      </c>
      <c r="B62" s="26">
        <f>'[4]1_16'!K35</f>
        <v>0</v>
      </c>
      <c r="C62" s="27" t="str">
        <f>IF($A62&lt;&gt;" ",CONCATENATE(VLOOKUP($A62,all,2)," ",VLOOKUP($A62,all,3)," (",VLOOKUP($A62,all,12),")")," ")</f>
        <v> </v>
      </c>
      <c r="D62" s="28"/>
      <c r="E62" s="28"/>
      <c r="F62" s="29"/>
      <c r="G62" s="30" t="s">
        <v>5</v>
      </c>
      <c r="H62" s="30" t="s">
        <v>6</v>
      </c>
      <c r="I62" s="58"/>
      <c r="J62" s="35"/>
      <c r="K62" s="149"/>
      <c r="L62" s="26">
        <f>SUM(N62:O62)</f>
        <v>0</v>
      </c>
      <c r="M62" s="39"/>
      <c r="N62" s="30">
        <f>'[4]1_8'!$F21</f>
        <v>0</v>
      </c>
      <c r="O62" s="30">
        <f>'[4]1_8'!$G21</f>
        <v>0</v>
      </c>
      <c r="R62" s="48"/>
      <c r="W62" s="49"/>
      <c r="AD62" s="49"/>
    </row>
    <row r="63" spans="1:30" ht="9" customHeight="1" thickBot="1">
      <c r="A63" s="50"/>
      <c r="B63" s="135">
        <f>SUM($G63:$H63)</f>
        <v>0</v>
      </c>
      <c r="C63" s="52"/>
      <c r="D63" s="53"/>
      <c r="E63" s="53"/>
      <c r="F63" s="54"/>
      <c r="G63" s="136">
        <f>'[4]1_16'!$F35</f>
        <v>0</v>
      </c>
      <c r="H63" s="136">
        <f>'[4]1_16'!$G35</f>
        <v>0</v>
      </c>
      <c r="K63" s="48"/>
      <c r="R63" s="48"/>
      <c r="W63" s="49"/>
      <c r="Y63" s="36">
        <f>IF(S59&lt;S67,R67,R59)</f>
        <v>13</v>
      </c>
      <c r="Z63" s="26">
        <f>'[4]1_2'!$K11</f>
        <v>0</v>
      </c>
      <c r="AA63" s="36" t="str">
        <f>IF($Y63&lt;&gt;" ",VLOOKUP($Y63,all,8)," ")</f>
        <v>МЛД</v>
      </c>
      <c r="AB63" s="37" t="s">
        <v>5</v>
      </c>
      <c r="AC63" s="37" t="s">
        <v>6</v>
      </c>
      <c r="AD63" s="57"/>
    </row>
    <row r="64" spans="1:29" ht="9" customHeight="1" thickTop="1">
      <c r="A64" s="70">
        <f>'[4]1_16'!$B36</f>
        <v>15</v>
      </c>
      <c r="B64" s="71">
        <f>'[4]1_16'!K36</f>
        <v>0</v>
      </c>
      <c r="C64" s="72" t="str">
        <f>IF($A64&lt;&gt;" ",CONCATENATE(VLOOKUP($A64,all,2)," ",VLOOKUP($A64,all,3)," (",VLOOKUP($A64,all,12),")")," ")</f>
        <v>Гурський Михайло (Д-Лідер-Л,ЛВС)</v>
      </c>
      <c r="D64" s="73"/>
      <c r="E64" s="73"/>
      <c r="F64" s="74"/>
      <c r="G64" s="75" t="s">
        <v>5</v>
      </c>
      <c r="H64" s="75" t="s">
        <v>6</v>
      </c>
      <c r="K64" s="48"/>
      <c r="R64" s="48"/>
      <c r="W64" s="49"/>
      <c r="X64" s="56"/>
      <c r="Y64" s="39"/>
      <c r="Z64" s="26">
        <f>SUM(AB64:AC64)</f>
        <v>0</v>
      </c>
      <c r="AA64" s="39"/>
      <c r="AB64" s="30">
        <f>'[4]1_2'!$F11</f>
        <v>0</v>
      </c>
      <c r="AC64" s="30">
        <f>'[4]1_2'!$G56</f>
        <v>0</v>
      </c>
    </row>
    <row r="65" spans="1:23" ht="9" customHeight="1">
      <c r="A65" s="31"/>
      <c r="B65" s="26">
        <f>SUM($G65:$H65)</f>
        <v>0</v>
      </c>
      <c r="C65" s="32"/>
      <c r="D65" s="33"/>
      <c r="E65" s="33"/>
      <c r="F65" s="34"/>
      <c r="G65" s="30">
        <f>'[4]1_16'!$F36</f>
        <v>0</v>
      </c>
      <c r="H65" s="30">
        <f>'[4]1_16'!$G36</f>
        <v>0</v>
      </c>
      <c r="I65" s="35"/>
      <c r="K65" s="148">
        <f>IF($B64&lt;B$66,$A66,$A64)</f>
        <v>15</v>
      </c>
      <c r="L65" s="26">
        <f>'[4]1_8'!K22</f>
        <v>1</v>
      </c>
      <c r="M65" s="36" t="str">
        <f>IF($K65&lt;&gt;" ",VLOOKUP(K65,all,8)," ")</f>
        <v>ЛВС</v>
      </c>
      <c r="N65" s="37" t="s">
        <v>5</v>
      </c>
      <c r="O65" s="37" t="s">
        <v>6</v>
      </c>
      <c r="R65" s="48"/>
      <c r="W65" s="49"/>
    </row>
    <row r="66" spans="1:37" ht="9" customHeight="1">
      <c r="A66" s="25" t="str">
        <f>'[4]1_16'!$B37</f>
        <v> </v>
      </c>
      <c r="B66" s="26">
        <f>'[4]1_16'!K37</f>
        <v>0</v>
      </c>
      <c r="C66" s="27" t="str">
        <f>IF($A66&lt;&gt;" ",CONCATENATE(VLOOKUP($A66,all,2)," ",VLOOKUP($A66,all,3)," (",VLOOKUP($A66,all,12),")")," ")</f>
        <v> </v>
      </c>
      <c r="D66" s="28"/>
      <c r="E66" s="28"/>
      <c r="F66" s="29"/>
      <c r="G66" s="30" t="s">
        <v>5</v>
      </c>
      <c r="H66" s="30" t="s">
        <v>6</v>
      </c>
      <c r="I66" s="58"/>
      <c r="J66" s="35"/>
      <c r="K66" s="149"/>
      <c r="L66" s="26">
        <f>SUM(N66:O66)</f>
        <v>2</v>
      </c>
      <c r="M66" s="39"/>
      <c r="N66" s="30">
        <f>'[4]1_8'!$F22</f>
        <v>2</v>
      </c>
      <c r="O66" s="30">
        <f>'[4]1_8'!$G22</f>
        <v>0</v>
      </c>
      <c r="P66" s="40"/>
      <c r="R66" s="48"/>
      <c r="W66" s="49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</row>
    <row r="67" spans="1:37" ht="9" customHeight="1" thickBot="1">
      <c r="A67" s="41"/>
      <c r="B67" s="42">
        <f>SUM($G67:$H67)</f>
        <v>0</v>
      </c>
      <c r="C67" s="43"/>
      <c r="D67" s="44"/>
      <c r="E67" s="44"/>
      <c r="F67" s="45"/>
      <c r="G67" s="46">
        <f>'[4]1_16'!$F37</f>
        <v>0</v>
      </c>
      <c r="H67" s="46">
        <f>'[4]1_16'!$G37</f>
        <v>0</v>
      </c>
      <c r="K67" s="48"/>
      <c r="P67" s="49"/>
      <c r="R67" s="36">
        <f>IF(L65&lt;L69,K69,K65)</f>
        <v>16</v>
      </c>
      <c r="S67" s="26">
        <f>'[4]1_4'!$K15</f>
        <v>1</v>
      </c>
      <c r="T67" s="36" t="str">
        <f>IF($R67&lt;&gt;" ",VLOOKUP($R67,all,8)," ")</f>
        <v>ДАГ</v>
      </c>
      <c r="U67" s="37" t="s">
        <v>5</v>
      </c>
      <c r="V67" s="37" t="s">
        <v>6</v>
      </c>
      <c r="W67" s="57"/>
      <c r="AA67" s="96" t="s">
        <v>8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9" customHeight="1" thickTop="1">
      <c r="A68" s="50">
        <f>'[4]1_16'!$B38</f>
        <v>16</v>
      </c>
      <c r="B68" s="51">
        <f>'[4]1_16'!K38</f>
        <v>4</v>
      </c>
      <c r="C68" s="52" t="str">
        <f>IF($A68&lt;&gt;" ",CONCATENATE(VLOOKUP($A68,all,2)," ",VLOOKUP($A68,all,3)," (",VLOOKUP($A68,all,12),")")," ")</f>
        <v>Насірхаєв Мохмад ( ,ДАГ)</v>
      </c>
      <c r="D68" s="53"/>
      <c r="E68" s="53"/>
      <c r="F68" s="54"/>
      <c r="G68" s="55" t="s">
        <v>5</v>
      </c>
      <c r="H68" s="55" t="s">
        <v>6</v>
      </c>
      <c r="K68" s="48"/>
      <c r="P68" s="49"/>
      <c r="Q68" s="56"/>
      <c r="R68" s="39"/>
      <c r="S68" s="26">
        <f>SUM(U68:V68)</f>
        <v>3</v>
      </c>
      <c r="T68" s="39"/>
      <c r="U68" s="30">
        <f>'[4]1_4'!$F15</f>
        <v>3</v>
      </c>
      <c r="V68" s="30">
        <f>'[4]1_4'!$G15</f>
        <v>0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16" ht="9" customHeight="1">
      <c r="A69" s="31"/>
      <c r="B69" s="26">
        <f>SUM($G69:$H69)</f>
        <v>11</v>
      </c>
      <c r="C69" s="32"/>
      <c r="D69" s="33"/>
      <c r="E69" s="33"/>
      <c r="F69" s="34"/>
      <c r="G69" s="30">
        <f>'[4]1_16'!$F38</f>
        <v>11</v>
      </c>
      <c r="H69" s="30">
        <f>'[4]1_16'!$G38</f>
        <v>0</v>
      </c>
      <c r="I69" s="35"/>
      <c r="K69" s="148">
        <f>IF($B68&lt;B$70,$A70,$A68)</f>
        <v>16</v>
      </c>
      <c r="L69" s="26">
        <f>'[4]1_8'!K23</f>
        <v>4</v>
      </c>
      <c r="M69" s="36" t="str">
        <f>IF($K69&lt;&gt;" ",VLOOKUP(K69,all,8)," ")</f>
        <v>ДАГ</v>
      </c>
      <c r="N69" s="37" t="s">
        <v>5</v>
      </c>
      <c r="O69" s="37" t="s">
        <v>6</v>
      </c>
      <c r="P69" s="57"/>
    </row>
    <row r="70" spans="1:37" ht="9" customHeight="1">
      <c r="A70" s="25">
        <f>'[4]1_16'!$B39</f>
        <v>17</v>
      </c>
      <c r="B70" s="26">
        <f>'[4]1_16'!K39</f>
        <v>0</v>
      </c>
      <c r="C70" s="27" t="str">
        <f>IF($A70&lt;&gt;" ",CONCATENATE(VLOOKUP($A70,all,2)," ",VLOOKUP($A70,all,3)," (",VLOOKUP($A70,all,12),")")," ")</f>
        <v>Гіушлі Кавказ (,ОДС)</v>
      </c>
      <c r="D70" s="28"/>
      <c r="E70" s="28"/>
      <c r="F70" s="29"/>
      <c r="G70" s="30" t="s">
        <v>5</v>
      </c>
      <c r="H70" s="30" t="s">
        <v>6</v>
      </c>
      <c r="I70" s="58"/>
      <c r="J70" s="35"/>
      <c r="K70" s="149"/>
      <c r="L70" s="26">
        <f>SUM(N70:O70)</f>
        <v>13</v>
      </c>
      <c r="M70" s="39"/>
      <c r="N70" s="30">
        <f>'[4]1_8'!$F23</f>
        <v>9</v>
      </c>
      <c r="O70" s="30">
        <f>'[4]1_8'!$G23</f>
        <v>4</v>
      </c>
      <c r="AA70" s="100">
        <v>1</v>
      </c>
      <c r="AB70" s="101">
        <f>AA39</f>
        <v>12</v>
      </c>
      <c r="AC70" s="102" t="str">
        <f aca="true" t="shared" si="0" ref="AC70:AC85">VLOOKUP(AB70,all,8)</f>
        <v>СНТ</v>
      </c>
      <c r="AD70" s="102"/>
      <c r="AE70" s="102"/>
      <c r="AF70" s="103" t="str">
        <f aca="true" t="shared" si="1" ref="AF70:AF85">CONCATENATE(VLOOKUP(AB70,all,2)," ",VLOOKUP(AB70,all,3))</f>
        <v>Никифорук Ігор</v>
      </c>
      <c r="AG70" s="103"/>
      <c r="AH70" s="103"/>
      <c r="AI70" s="103"/>
      <c r="AJ70" s="103"/>
      <c r="AK70" s="104"/>
    </row>
    <row r="71" spans="1:37" ht="9" customHeight="1">
      <c r="A71" s="31"/>
      <c r="B71" s="26">
        <f>SUM($G71:$H71)</f>
        <v>0</v>
      </c>
      <c r="C71" s="32"/>
      <c r="D71" s="33"/>
      <c r="E71" s="33"/>
      <c r="F71" s="34"/>
      <c r="G71" s="30">
        <f>'[4]1_16'!$F39</f>
        <v>0</v>
      </c>
      <c r="H71" s="30">
        <f>'[4]1_16'!$G39</f>
        <v>0</v>
      </c>
      <c r="K71" s="48"/>
      <c r="AA71" s="100">
        <f>AA70+1</f>
        <v>2</v>
      </c>
      <c r="AB71" s="101">
        <f>IF(AG23&lt;AG55,AF23,AF55)</f>
        <v>6</v>
      </c>
      <c r="AC71" s="102" t="str">
        <f t="shared" si="0"/>
        <v>ДАГ</v>
      </c>
      <c r="AD71" s="102"/>
      <c r="AE71" s="102"/>
      <c r="AF71" s="103" t="str">
        <f t="shared" si="1"/>
        <v>Джамбулатов Адам</v>
      </c>
      <c r="AG71" s="103"/>
      <c r="AH71" s="103"/>
      <c r="AI71" s="103"/>
      <c r="AJ71" s="103"/>
      <c r="AK71" s="104"/>
    </row>
    <row r="72" spans="27:37" ht="9" customHeight="1">
      <c r="AA72" s="100">
        <f>AA71+1</f>
        <v>3</v>
      </c>
      <c r="AB72" s="101">
        <f>Y79</f>
        <v>5</v>
      </c>
      <c r="AC72" s="102" t="str">
        <f t="shared" si="0"/>
        <v>БРВ</v>
      </c>
      <c r="AD72" s="102"/>
      <c r="AE72" s="102"/>
      <c r="AF72" s="103" t="str">
        <f t="shared" si="1"/>
        <v>Кім Владислав</v>
      </c>
      <c r="AG72" s="103"/>
      <c r="AH72" s="103"/>
      <c r="AI72" s="103"/>
      <c r="AJ72" s="103"/>
      <c r="AK72" s="104"/>
    </row>
    <row r="73" spans="4:37" ht="9.75" customHeight="1">
      <c r="D73" s="93" t="s">
        <v>7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AA73" s="100">
        <v>3</v>
      </c>
      <c r="AB73" s="101">
        <f>Y87</f>
        <v>13</v>
      </c>
      <c r="AC73" s="102" t="str">
        <f t="shared" si="0"/>
        <v>МЛД</v>
      </c>
      <c r="AD73" s="102"/>
      <c r="AE73" s="102"/>
      <c r="AF73" s="103" t="str">
        <f t="shared" si="1"/>
        <v>Мелестіан Ніколай</v>
      </c>
      <c r="AG73" s="103"/>
      <c r="AH73" s="103"/>
      <c r="AI73" s="103"/>
      <c r="AJ73" s="103"/>
      <c r="AK73" s="104"/>
    </row>
    <row r="74" spans="3:37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AA74" s="100">
        <v>5</v>
      </c>
      <c r="AB74" s="101">
        <f>IF(S80&lt;S78,R80,R78)</f>
        <v>4</v>
      </c>
      <c r="AC74" s="102" t="str">
        <f t="shared" si="0"/>
        <v>ЛВС</v>
      </c>
      <c r="AD74" s="102"/>
      <c r="AE74" s="102"/>
      <c r="AF74" s="103" t="str">
        <f t="shared" si="1"/>
        <v>Рибін Володимир</v>
      </c>
      <c r="AG74" s="103"/>
      <c r="AH74" s="103"/>
      <c r="AI74" s="103"/>
      <c r="AJ74" s="103"/>
      <c r="AK74" s="104"/>
    </row>
    <row r="75" spans="6:37" ht="11.25" customHeight="1">
      <c r="F75" s="97" t="s">
        <v>9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AA75" s="100">
        <v>5</v>
      </c>
      <c r="AB75" s="101">
        <f>IF(S86&gt;S88,R88,R86)</f>
        <v>11</v>
      </c>
      <c r="AC75" s="102" t="str">
        <f t="shared" si="0"/>
        <v>БЛР</v>
      </c>
      <c r="AD75" s="102"/>
      <c r="AE75" s="102"/>
      <c r="AF75" s="103" t="str">
        <f t="shared" si="1"/>
        <v>Соловей Денис</v>
      </c>
      <c r="AG75" s="103"/>
      <c r="AH75" s="103"/>
      <c r="AI75" s="103"/>
      <c r="AJ75" s="103"/>
      <c r="AK75" s="104"/>
    </row>
    <row r="76" spans="3:37" ht="9.75" customHeight="1">
      <c r="C76" s="150"/>
      <c r="D76" s="105" t="str">
        <f>'[4]втішні_зустріч1'!$B$8</f>
        <v> </v>
      </c>
      <c r="E76" s="37">
        <f>'[4]втішні_зустріч1'!K8</f>
        <v>0</v>
      </c>
      <c r="F76" s="105" t="str">
        <f>IF(D76&lt;&gt;" ",VLOOKUP(D76,all,8)," ")</f>
        <v> </v>
      </c>
      <c r="G76" s="37" t="s">
        <v>5</v>
      </c>
      <c r="H76" s="37" t="s">
        <v>6</v>
      </c>
      <c r="I76" s="13"/>
      <c r="J76" s="13"/>
      <c r="K76" s="13"/>
      <c r="L76" s="13"/>
      <c r="M76" s="13"/>
      <c r="P76" s="13"/>
      <c r="Q76" s="13"/>
      <c r="R76" s="13"/>
      <c r="S76" s="13"/>
      <c r="T76" s="13"/>
      <c r="AA76" s="120">
        <v>7</v>
      </c>
      <c r="AB76" s="101">
        <f>'[4]данные'!K17</f>
        <v>16</v>
      </c>
      <c r="AC76" s="102" t="str">
        <f t="shared" si="0"/>
        <v>ДАГ</v>
      </c>
      <c r="AD76" s="102"/>
      <c r="AE76" s="102"/>
      <c r="AF76" s="103" t="str">
        <f t="shared" si="1"/>
        <v>Насірхаєв Мохмад</v>
      </c>
      <c r="AG76" s="103"/>
      <c r="AH76" s="103"/>
      <c r="AI76" s="103"/>
      <c r="AJ76" s="103"/>
      <c r="AK76" s="104"/>
    </row>
    <row r="77" spans="3:37" ht="9" customHeight="1" thickBot="1">
      <c r="C77" s="150"/>
      <c r="D77" s="106"/>
      <c r="E77" s="107">
        <f>SUM(G77:H77)</f>
        <v>0</v>
      </c>
      <c r="F77" s="106"/>
      <c r="G77" s="107">
        <f>'[4]втішні_зустріч1'!$F$8</f>
        <v>0</v>
      </c>
      <c r="H77" s="107">
        <f>'[4]втішні_зустріч1'!$G$8</f>
        <v>0</v>
      </c>
      <c r="I77" s="108"/>
      <c r="J77" s="13"/>
      <c r="K77" s="105">
        <f>'[4]втішні_зустріч2'!$B$8</f>
        <v>5</v>
      </c>
      <c r="L77" s="37">
        <f>'[4]втішні_зустріч2'!K8</f>
        <v>5</v>
      </c>
      <c r="M77" s="105" t="str">
        <f>IF(K77&lt;&gt;" ",VLOOKUP(K77,all,8)," ")</f>
        <v>БРВ</v>
      </c>
      <c r="N77" s="37" t="s">
        <v>5</v>
      </c>
      <c r="O77" s="37" t="s">
        <v>6</v>
      </c>
      <c r="P77" s="13"/>
      <c r="Q77" s="13"/>
      <c r="R77" s="13"/>
      <c r="S77" s="13"/>
      <c r="T77" s="13"/>
      <c r="AA77" s="120">
        <v>8</v>
      </c>
      <c r="AB77" s="101">
        <f>'[4]данные'!K18</f>
        <v>8</v>
      </c>
      <c r="AC77" s="102" t="str">
        <f t="shared" si="0"/>
        <v>ХРК</v>
      </c>
      <c r="AD77" s="102"/>
      <c r="AE77" s="102"/>
      <c r="AF77" s="103" t="str">
        <f t="shared" si="1"/>
        <v>Шептун Богдан</v>
      </c>
      <c r="AG77" s="103"/>
      <c r="AH77" s="103"/>
      <c r="AI77" s="103"/>
      <c r="AJ77" s="103"/>
      <c r="AK77" s="104"/>
    </row>
    <row r="78" spans="3:37" ht="9" customHeight="1" thickBot="1" thickTop="1">
      <c r="C78" s="150"/>
      <c r="D78" s="109">
        <f>'[4]втішні_зустріч1'!$B$9</f>
        <v>5</v>
      </c>
      <c r="E78" s="110">
        <f>'[4]втішні_зустріч1'!K9</f>
        <v>0</v>
      </c>
      <c r="F78" s="109" t="str">
        <f>IF(D78&lt;&gt;" ",VLOOKUP(D78,all,8)," ")</f>
        <v>БРВ</v>
      </c>
      <c r="G78" s="110" t="s">
        <v>5</v>
      </c>
      <c r="H78" s="110" t="s">
        <v>6</v>
      </c>
      <c r="I78" s="110"/>
      <c r="J78" s="108"/>
      <c r="K78" s="106"/>
      <c r="L78" s="107">
        <f>SUM(N78:O78)</f>
        <v>14</v>
      </c>
      <c r="M78" s="106"/>
      <c r="N78" s="107">
        <f>'[4]втішні_зустріч2'!$F$8</f>
        <v>8</v>
      </c>
      <c r="O78" s="107">
        <f>'[4]втішні_зустріч2'!$G$8</f>
        <v>6</v>
      </c>
      <c r="P78" s="108"/>
      <c r="Q78" s="13"/>
      <c r="R78" s="105">
        <f>'[4]за 3м'!B8</f>
        <v>5</v>
      </c>
      <c r="S78" s="37">
        <f>'[4]за 3м'!K8</f>
        <v>3</v>
      </c>
      <c r="T78" s="105" t="str">
        <f>IF(R78&lt;&gt;" ",VLOOKUP(R78,all,8)," ")</f>
        <v>БРВ</v>
      </c>
      <c r="U78" s="37" t="s">
        <v>5</v>
      </c>
      <c r="V78" s="37" t="s">
        <v>6</v>
      </c>
      <c r="AA78" s="120">
        <v>9</v>
      </c>
      <c r="AB78" s="101">
        <f>'[4]данные'!K19</f>
        <v>10</v>
      </c>
      <c r="AC78" s="102" t="str">
        <f t="shared" si="0"/>
        <v>БХМ</v>
      </c>
      <c r="AD78" s="102"/>
      <c r="AE78" s="102"/>
      <c r="AF78" s="103" t="str">
        <f t="shared" si="1"/>
        <v>Загорулько Ігор</v>
      </c>
      <c r="AG78" s="103"/>
      <c r="AH78" s="103"/>
      <c r="AI78" s="103"/>
      <c r="AJ78" s="103"/>
      <c r="AK78" s="104"/>
    </row>
    <row r="79" spans="3:37" ht="9" customHeight="1" thickBot="1" thickTop="1">
      <c r="C79" s="150"/>
      <c r="D79" s="115"/>
      <c r="E79" s="37">
        <f>SUM(G79:H79)</f>
        <v>0</v>
      </c>
      <c r="F79" s="115"/>
      <c r="G79" s="37">
        <f>'[4]втішні_зустріч1'!$F$9</f>
        <v>0</v>
      </c>
      <c r="H79" s="37">
        <f>'[4]втішні_зустріч1'!$G$9</f>
        <v>0</v>
      </c>
      <c r="I79" s="13"/>
      <c r="J79" s="13"/>
      <c r="K79" s="109">
        <f>'[4]втішні_зустріч2'!$B$9</f>
        <v>8</v>
      </c>
      <c r="L79" s="110">
        <f>'[4]втішні_зустріч2'!K9</f>
        <v>0</v>
      </c>
      <c r="M79" s="109" t="str">
        <f>IF(K79&lt;&gt;" ",VLOOKUP(K79,all,8)," ")</f>
        <v>ХРК</v>
      </c>
      <c r="N79" s="110" t="s">
        <v>5</v>
      </c>
      <c r="O79" s="110" t="s">
        <v>6</v>
      </c>
      <c r="P79" s="110"/>
      <c r="Q79" s="108"/>
      <c r="R79" s="106"/>
      <c r="S79" s="107">
        <f>SUM(U79:V79)</f>
        <v>10</v>
      </c>
      <c r="T79" s="106"/>
      <c r="U79" s="107">
        <f>'[4]за 3м'!$F8</f>
        <v>10</v>
      </c>
      <c r="V79" s="107">
        <f>'[4]за 3м'!$G8</f>
        <v>0</v>
      </c>
      <c r="W79" s="137"/>
      <c r="Y79" s="151">
        <f>IF(S80&lt;S78,R78,R80)</f>
        <v>5</v>
      </c>
      <c r="AA79" s="120">
        <v>10</v>
      </c>
      <c r="AB79" s="101">
        <f>'[4]данные'!K20</f>
        <v>1</v>
      </c>
      <c r="AC79" s="102" t="str">
        <f t="shared" si="0"/>
        <v>Київ</v>
      </c>
      <c r="AD79" s="102"/>
      <c r="AE79" s="102"/>
      <c r="AF79" s="103" t="str">
        <f t="shared" si="1"/>
        <v>Мамека Віталій</v>
      </c>
      <c r="AG79" s="103"/>
      <c r="AH79" s="103"/>
      <c r="AI79" s="103"/>
      <c r="AJ79" s="103"/>
      <c r="AK79" s="104"/>
    </row>
    <row r="80" spans="3:37" ht="9" customHeight="1" thickTop="1">
      <c r="C80"/>
      <c r="D80" s="13"/>
      <c r="E80" s="13"/>
      <c r="F80" s="13"/>
      <c r="G80" s="13"/>
      <c r="H80" s="13"/>
      <c r="I80" s="13"/>
      <c r="J80" s="13"/>
      <c r="K80" s="115"/>
      <c r="L80" s="37">
        <f>SUM(N80:O80)</f>
        <v>1</v>
      </c>
      <c r="M80" s="115"/>
      <c r="N80" s="37">
        <f>'[4]втішні_зустріч2'!$F$9</f>
        <v>1</v>
      </c>
      <c r="O80" s="37">
        <f>'[4]втішні_зустріч2'!$G$9</f>
        <v>0</v>
      </c>
      <c r="P80" s="13"/>
      <c r="Q80" s="13"/>
      <c r="R80" s="109">
        <f>'[4]за 3м'!B9</f>
        <v>4</v>
      </c>
      <c r="S80" s="110">
        <f>'[4]за 3м'!K9</f>
        <v>1</v>
      </c>
      <c r="T80" s="109" t="str">
        <f>IF(R80&lt;&gt;" ",VLOOKUP(R80,all,8)," ")</f>
        <v>ЛВС</v>
      </c>
      <c r="U80" s="110" t="s">
        <v>5</v>
      </c>
      <c r="V80" s="110" t="s">
        <v>6</v>
      </c>
      <c r="W80" s="152"/>
      <c r="X80" s="56"/>
      <c r="Y80" s="153"/>
      <c r="AA80" s="120">
        <v>11</v>
      </c>
      <c r="AB80" s="101">
        <f>'[4]данные'!K21</f>
        <v>9</v>
      </c>
      <c r="AC80" s="102" t="str">
        <f t="shared" si="0"/>
        <v>МКЛ</v>
      </c>
      <c r="AD80" s="102"/>
      <c r="AE80" s="102"/>
      <c r="AF80" s="103" t="str">
        <f t="shared" si="1"/>
        <v>Бондаренко Павло</v>
      </c>
      <c r="AG80" s="103"/>
      <c r="AH80" s="103"/>
      <c r="AI80" s="103"/>
      <c r="AJ80" s="103"/>
      <c r="AK80" s="104"/>
    </row>
    <row r="81" spans="3:37" ht="9" customHeight="1">
      <c r="C81"/>
      <c r="D81" s="13"/>
      <c r="E81" s="13"/>
      <c r="F81" s="13"/>
      <c r="G81" s="13"/>
      <c r="H81" s="13"/>
      <c r="I81" s="13"/>
      <c r="J81" s="13"/>
      <c r="K81" s="13"/>
      <c r="L81" s="13"/>
      <c r="M81" s="13"/>
      <c r="P81" s="13"/>
      <c r="Q81" s="13"/>
      <c r="R81" s="115"/>
      <c r="S81" s="37">
        <f>SUM(U81:V81)</f>
        <v>1</v>
      </c>
      <c r="T81" s="115"/>
      <c r="U81" s="37">
        <f>'[4]за 3м'!$F9</f>
        <v>1</v>
      </c>
      <c r="V81" s="37">
        <f>'[4]за 3м'!$G9</f>
        <v>0</v>
      </c>
      <c r="W81" s="56"/>
      <c r="AA81" s="120">
        <v>12</v>
      </c>
      <c r="AB81" s="101">
        <f>'[4]данные'!K22</f>
        <v>2</v>
      </c>
      <c r="AC81" s="102" t="str">
        <f t="shared" si="0"/>
        <v>ХРК</v>
      </c>
      <c r="AD81" s="102"/>
      <c r="AE81" s="102"/>
      <c r="AF81" s="103" t="str">
        <f t="shared" si="1"/>
        <v>Карімов Рустам</v>
      </c>
      <c r="AG81" s="103"/>
      <c r="AH81" s="103"/>
      <c r="AI81" s="103"/>
      <c r="AJ81" s="103"/>
      <c r="AK81" s="104"/>
    </row>
    <row r="82" spans="4:37" ht="9" customHeight="1">
      <c r="D82" s="154"/>
      <c r="E82" s="154"/>
      <c r="F82" s="154"/>
      <c r="G82" s="154"/>
      <c r="H82" s="154"/>
      <c r="I82" s="154"/>
      <c r="J82" s="154"/>
      <c r="K82" s="13"/>
      <c r="L82" s="13"/>
      <c r="M82" s="13"/>
      <c r="P82" s="13"/>
      <c r="Q82" s="13"/>
      <c r="R82" s="13"/>
      <c r="S82" s="13"/>
      <c r="T82" s="13"/>
      <c r="AA82" s="120">
        <v>13</v>
      </c>
      <c r="AB82" s="101">
        <f>'[4]данные'!K23</f>
        <v>15</v>
      </c>
      <c r="AC82" s="102" t="str">
        <f t="shared" si="0"/>
        <v>ЛВС</v>
      </c>
      <c r="AD82" s="102"/>
      <c r="AE82" s="102"/>
      <c r="AF82" s="103" t="str">
        <f t="shared" si="1"/>
        <v>Гурський Михайло</v>
      </c>
      <c r="AG82" s="103"/>
      <c r="AH82" s="103"/>
      <c r="AI82" s="103"/>
      <c r="AJ82" s="103"/>
      <c r="AK82" s="104"/>
    </row>
    <row r="83" spans="4:37" ht="9.75" customHeight="1">
      <c r="D83" s="154"/>
      <c r="E83" s="154"/>
      <c r="F83" s="97" t="s">
        <v>10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AA83" s="120">
        <v>14</v>
      </c>
      <c r="AB83" s="101">
        <f>'[4]данные'!K24</f>
        <v>3</v>
      </c>
      <c r="AC83" s="102" t="str">
        <f t="shared" si="0"/>
        <v>ХРК</v>
      </c>
      <c r="AD83" s="102"/>
      <c r="AE83" s="102"/>
      <c r="AF83" s="103" t="str">
        <f t="shared" si="1"/>
        <v>Чорномор Роман</v>
      </c>
      <c r="AG83" s="103"/>
      <c r="AH83" s="103"/>
      <c r="AI83" s="103"/>
      <c r="AJ83" s="103"/>
      <c r="AK83" s="104"/>
    </row>
    <row r="84" spans="3:37" ht="9" customHeight="1">
      <c r="C84" s="150"/>
      <c r="D84" s="105" t="str">
        <f>'[4]втішні_зустріч1'!$B$10</f>
        <v> </v>
      </c>
      <c r="E84" s="37">
        <f>'[4]втішні_зустріч1'!K10</f>
        <v>0</v>
      </c>
      <c r="F84" s="105" t="str">
        <f>IF(D84&lt;&gt;" ",VLOOKUP(D84,all,8)," ")</f>
        <v> </v>
      </c>
      <c r="G84" s="37" t="s">
        <v>5</v>
      </c>
      <c r="H84" s="37" t="s">
        <v>6</v>
      </c>
      <c r="I84" s="13"/>
      <c r="J84" s="13"/>
      <c r="K84" s="13"/>
      <c r="L84" s="13"/>
      <c r="M84" s="13"/>
      <c r="P84" s="13"/>
      <c r="Q84" s="13"/>
      <c r="R84" s="13"/>
      <c r="S84" s="13"/>
      <c r="T84" s="13"/>
      <c r="AA84" s="120">
        <v>15</v>
      </c>
      <c r="AB84" s="101">
        <f>'[4]данные'!K25</f>
        <v>17</v>
      </c>
      <c r="AC84" s="102" t="str">
        <f t="shared" si="0"/>
        <v>ОДС</v>
      </c>
      <c r="AD84" s="102"/>
      <c r="AE84" s="102"/>
      <c r="AF84" s="103" t="str">
        <f t="shared" si="1"/>
        <v>Гіушлі Кавказ</v>
      </c>
      <c r="AG84" s="103"/>
      <c r="AH84" s="103"/>
      <c r="AI84" s="103"/>
      <c r="AJ84" s="103"/>
      <c r="AK84" s="104"/>
    </row>
    <row r="85" spans="3:37" ht="9" customHeight="1" thickBot="1">
      <c r="C85" s="150"/>
      <c r="D85" s="106"/>
      <c r="E85" s="107">
        <f>SUM(G85:H85)</f>
        <v>0</v>
      </c>
      <c r="F85" s="106"/>
      <c r="G85" s="107">
        <f>'[4]втішні_зустріч1'!$F$10</f>
        <v>0</v>
      </c>
      <c r="H85" s="107">
        <f>'[4]втішні_зустріч1'!$G$10</f>
        <v>0</v>
      </c>
      <c r="I85" s="108"/>
      <c r="J85" s="13"/>
      <c r="K85" s="105">
        <f>'[4]втішні_зустріч2'!$B$10</f>
        <v>11</v>
      </c>
      <c r="L85" s="37">
        <f>'[4]втішні_зустріч2'!K10</f>
        <v>3</v>
      </c>
      <c r="M85" s="105" t="str">
        <f>IF(K85&lt;&gt;" ",VLOOKUP(K85,all,8)," ")</f>
        <v>БЛР</v>
      </c>
      <c r="N85" s="37" t="s">
        <v>5</v>
      </c>
      <c r="O85" s="37" t="s">
        <v>6</v>
      </c>
      <c r="P85" s="13"/>
      <c r="Q85" s="13"/>
      <c r="R85" s="13"/>
      <c r="S85" s="13"/>
      <c r="T85" s="13"/>
      <c r="AA85" s="120">
        <v>16</v>
      </c>
      <c r="AB85" s="101">
        <f>'[4]данные'!K26</f>
        <v>14</v>
      </c>
      <c r="AC85" s="102" t="str">
        <f t="shared" si="0"/>
        <v>БРВ</v>
      </c>
      <c r="AD85" s="102"/>
      <c r="AE85" s="102"/>
      <c r="AF85" s="103" t="str">
        <f t="shared" si="1"/>
        <v>Костів Владислав</v>
      </c>
      <c r="AG85" s="103"/>
      <c r="AH85" s="103"/>
      <c r="AI85" s="103"/>
      <c r="AJ85" s="103"/>
      <c r="AK85" s="104"/>
    </row>
    <row r="86" spans="3:37" ht="9" customHeight="1" thickBot="1" thickTop="1">
      <c r="C86" s="150"/>
      <c r="D86" s="109">
        <f>'[4]втішні_зустріч1'!$B$11</f>
        <v>11</v>
      </c>
      <c r="E86" s="110">
        <f>'[4]втішні_зустріч1'!K11</f>
        <v>0</v>
      </c>
      <c r="F86" s="109" t="str">
        <f>IF(D86&lt;&gt;" ",VLOOKUP(D86,all,8)," ")</f>
        <v>БЛР</v>
      </c>
      <c r="G86" s="110" t="s">
        <v>5</v>
      </c>
      <c r="H86" s="110" t="s">
        <v>6</v>
      </c>
      <c r="I86" s="110"/>
      <c r="J86" s="108"/>
      <c r="K86" s="106"/>
      <c r="L86" s="107">
        <f>SUM(N86:O86)</f>
        <v>9</v>
      </c>
      <c r="M86" s="106"/>
      <c r="N86" s="107">
        <f>'[4]втішні_зустріч2'!$F$10</f>
        <v>2</v>
      </c>
      <c r="O86" s="107">
        <f>'[4]втішні_зустріч2'!$G$10</f>
        <v>7</v>
      </c>
      <c r="P86" s="108"/>
      <c r="Q86" s="13"/>
      <c r="R86" s="105">
        <f>'[4]за 3м'!B10</f>
        <v>11</v>
      </c>
      <c r="S86" s="37">
        <f>'[4]за 3м'!K10</f>
        <v>1</v>
      </c>
      <c r="T86" s="105" t="str">
        <f>IF(R86&lt;&gt;" ",VLOOKUP(R86,all,8)," ")</f>
        <v>БЛР</v>
      </c>
      <c r="U86" s="37" t="s">
        <v>5</v>
      </c>
      <c r="V86" s="37" t="s">
        <v>6</v>
      </c>
      <c r="AA86" s="120"/>
      <c r="AB86" s="101"/>
      <c r="AC86" s="102"/>
      <c r="AD86" s="102"/>
      <c r="AE86" s="102"/>
      <c r="AF86" s="103"/>
      <c r="AG86" s="103"/>
      <c r="AH86" s="103"/>
      <c r="AI86" s="103"/>
      <c r="AJ86" s="103"/>
      <c r="AK86" s="104"/>
    </row>
    <row r="87" spans="3:37" ht="9" customHeight="1" thickBot="1" thickTop="1">
      <c r="C87" s="150"/>
      <c r="D87" s="115"/>
      <c r="E87" s="37">
        <f>SUM(G87:H87)</f>
        <v>0</v>
      </c>
      <c r="F87" s="115"/>
      <c r="G87" s="37">
        <f>'[4]втішні_зустріч1'!$F$11</f>
        <v>0</v>
      </c>
      <c r="H87" s="37">
        <f>'[4]втішні_зустріч1'!$G$11</f>
        <v>0</v>
      </c>
      <c r="I87" s="13"/>
      <c r="J87" s="13"/>
      <c r="K87" s="109">
        <f>'[4]втішні_зустріч2'!$B$11</f>
        <v>10</v>
      </c>
      <c r="L87" s="110">
        <f>'[4]втішні_зустріч2'!K11</f>
        <v>1</v>
      </c>
      <c r="M87" s="109" t="str">
        <f>IF(K87&lt;&gt;" ",VLOOKUP(K87,all,8)," ")</f>
        <v>БХМ</v>
      </c>
      <c r="N87" s="110" t="s">
        <v>5</v>
      </c>
      <c r="O87" s="110" t="s">
        <v>6</v>
      </c>
      <c r="P87" s="110"/>
      <c r="Q87" s="108"/>
      <c r="R87" s="106"/>
      <c r="S87" s="107">
        <f>SUM(U87:V87)</f>
        <v>2</v>
      </c>
      <c r="T87" s="106"/>
      <c r="U87" s="107">
        <f>'[4]за 3м'!$F10</f>
        <v>2</v>
      </c>
      <c r="V87" s="107">
        <f>'[4]за 3м'!$G10</f>
        <v>0</v>
      </c>
      <c r="W87" s="137"/>
      <c r="X87" s="155"/>
      <c r="Y87" s="151">
        <f>IF(S86&gt;S88,R86,R88)</f>
        <v>13</v>
      </c>
      <c r="AA87" s="120"/>
      <c r="AB87" s="101"/>
      <c r="AC87" s="102"/>
      <c r="AD87" s="102"/>
      <c r="AE87" s="102"/>
      <c r="AF87" s="103"/>
      <c r="AG87" s="103"/>
      <c r="AH87" s="103"/>
      <c r="AI87" s="103"/>
      <c r="AJ87" s="103"/>
      <c r="AK87" s="104"/>
    </row>
    <row r="88" spans="3:37" ht="9" customHeight="1" thickTop="1">
      <c r="C88"/>
      <c r="D88" s="13"/>
      <c r="E88" s="13"/>
      <c r="F88" s="13"/>
      <c r="G88" s="13"/>
      <c r="H88" s="13"/>
      <c r="I88" s="13"/>
      <c r="J88" s="13"/>
      <c r="K88" s="115"/>
      <c r="L88" s="37">
        <f>SUM(N88:O88)</f>
        <v>3</v>
      </c>
      <c r="M88" s="115"/>
      <c r="N88" s="37">
        <f>'[4]втішні_зустріч2'!$F$11</f>
        <v>1</v>
      </c>
      <c r="O88" s="37">
        <f>'[4]втішні_зустріч2'!$G$11</f>
        <v>2</v>
      </c>
      <c r="P88" s="13"/>
      <c r="Q88" s="13"/>
      <c r="R88" s="109">
        <f>'[4]за 3м'!B11</f>
        <v>13</v>
      </c>
      <c r="S88" s="110">
        <f>'[4]за 3м'!K11</f>
        <v>3</v>
      </c>
      <c r="T88" s="109" t="str">
        <f>IF(R88&lt;&gt;" ",VLOOKUP(R88,all,8)," ")</f>
        <v>МЛД</v>
      </c>
      <c r="U88" s="110" t="s">
        <v>5</v>
      </c>
      <c r="V88" s="110" t="s">
        <v>6</v>
      </c>
      <c r="W88" s="152"/>
      <c r="Y88" s="153"/>
      <c r="AA88" s="120"/>
      <c r="AB88" s="101"/>
      <c r="AC88" s="102"/>
      <c r="AD88" s="102"/>
      <c r="AE88" s="102"/>
      <c r="AF88" s="103"/>
      <c r="AG88" s="103"/>
      <c r="AH88" s="103"/>
      <c r="AI88" s="103"/>
      <c r="AJ88" s="103"/>
      <c r="AK88" s="104"/>
    </row>
    <row r="89" spans="3:37" ht="9" customHeight="1">
      <c r="C89"/>
      <c r="D89" s="13"/>
      <c r="E89" s="13"/>
      <c r="F89" s="13"/>
      <c r="G89" s="13"/>
      <c r="H89" s="13"/>
      <c r="I89" s="13"/>
      <c r="J89" s="13"/>
      <c r="K89" s="13"/>
      <c r="L89" s="13"/>
      <c r="M89" s="13"/>
      <c r="P89" s="13"/>
      <c r="Q89" s="13"/>
      <c r="R89" s="115"/>
      <c r="S89" s="37">
        <f>SUM(U89:V89)</f>
        <v>4</v>
      </c>
      <c r="T89" s="115"/>
      <c r="U89" s="37">
        <f>'[4]за 3м'!$F11</f>
        <v>4</v>
      </c>
      <c r="V89" s="37">
        <f>'[4]за 3м'!$G11</f>
        <v>0</v>
      </c>
      <c r="AA89" s="120"/>
      <c r="AB89" s="101"/>
      <c r="AC89" s="102"/>
      <c r="AD89" s="102"/>
      <c r="AE89" s="102"/>
      <c r="AF89" s="103"/>
      <c r="AG89" s="103"/>
      <c r="AH89" s="103"/>
      <c r="AI89" s="103"/>
      <c r="AJ89" s="103"/>
      <c r="AK89" s="104"/>
    </row>
    <row r="90" spans="27:37" ht="9" customHeight="1">
      <c r="AA90" s="129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</row>
    <row r="91" spans="1:37" s="123" customFormat="1" ht="12.75" customHeight="1" hidden="1" outlineLevel="1">
      <c r="A91" s="122" t="str">
        <f>CONCATENATE("Головний суддя________________",'[2]Лист3'!$B$6,"                                         Головний секретар__________________",'[2]Лист3'!$B$7)</f>
        <v>Головний суддя________________Грдзелідзе С.Р.                                         Головний секретар__________________Клімчук Г.О.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</row>
    <row r="92" spans="27:37" ht="9" customHeight="1" collapsed="1">
      <c r="AA92" s="129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</row>
    <row r="93" spans="27:37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</row>
    <row r="94" ht="9" customHeight="1"/>
  </sheetData>
  <sheetProtection/>
  <mergeCells count="210">
    <mergeCell ref="AC79:AE79"/>
    <mergeCell ref="Y79:Y80"/>
    <mergeCell ref="F78:F79"/>
    <mergeCell ref="M77:M78"/>
    <mergeCell ref="M79:M80"/>
    <mergeCell ref="F76:F77"/>
    <mergeCell ref="R80:R81"/>
    <mergeCell ref="R78:R79"/>
    <mergeCell ref="AC77:AE77"/>
    <mergeCell ref="T78:T79"/>
    <mergeCell ref="D84:D85"/>
    <mergeCell ref="F83:T83"/>
    <mergeCell ref="M85:M86"/>
    <mergeCell ref="T80:T81"/>
    <mergeCell ref="F84:F85"/>
    <mergeCell ref="F86:F87"/>
    <mergeCell ref="M87:M88"/>
    <mergeCell ref="K79:K80"/>
    <mergeCell ref="AF76:AK76"/>
    <mergeCell ref="AC75:AE75"/>
    <mergeCell ref="AF75:AK75"/>
    <mergeCell ref="AC76:AE76"/>
    <mergeCell ref="AA63:AA64"/>
    <mergeCell ref="R51:R52"/>
    <mergeCell ref="M65:M66"/>
    <mergeCell ref="AC78:AE78"/>
    <mergeCell ref="AC73:AE73"/>
    <mergeCell ref="AC70:AE70"/>
    <mergeCell ref="AC71:AE71"/>
    <mergeCell ref="M57:M58"/>
    <mergeCell ref="M61:M62"/>
    <mergeCell ref="T59:T60"/>
    <mergeCell ref="M69:M70"/>
    <mergeCell ref="AF74:AK74"/>
    <mergeCell ref="AF71:AK71"/>
    <mergeCell ref="AF72:AK72"/>
    <mergeCell ref="AA67:AK68"/>
    <mergeCell ref="AC74:AE74"/>
    <mergeCell ref="AC72:AE72"/>
    <mergeCell ref="AF73:AK73"/>
    <mergeCell ref="AF70:AK70"/>
    <mergeCell ref="Y5:AC5"/>
    <mergeCell ref="Y31:Y32"/>
    <mergeCell ref="AA31:AA32"/>
    <mergeCell ref="Y47:Y48"/>
    <mergeCell ref="AA47:AA48"/>
    <mergeCell ref="AC39:AJ40"/>
    <mergeCell ref="Y15:Y16"/>
    <mergeCell ref="AA39:AB40"/>
    <mergeCell ref="AF23:AF24"/>
    <mergeCell ref="AH23:AH24"/>
    <mergeCell ref="AF55:AF56"/>
    <mergeCell ref="AH55:AH56"/>
    <mergeCell ref="T67:T68"/>
    <mergeCell ref="AA15:AA16"/>
    <mergeCell ref="T51:T52"/>
    <mergeCell ref="T43:T44"/>
    <mergeCell ref="Y63:Y64"/>
    <mergeCell ref="T19:T20"/>
    <mergeCell ref="T27:T28"/>
    <mergeCell ref="T35:T36"/>
    <mergeCell ref="R27:R28"/>
    <mergeCell ref="R35:R36"/>
    <mergeCell ref="R43:R44"/>
    <mergeCell ref="R67:R68"/>
    <mergeCell ref="R59:R60"/>
    <mergeCell ref="M29:M30"/>
    <mergeCell ref="M33:M34"/>
    <mergeCell ref="M37:M38"/>
    <mergeCell ref="M41:M42"/>
    <mergeCell ref="M17:M18"/>
    <mergeCell ref="M21:M22"/>
    <mergeCell ref="R19:R20"/>
    <mergeCell ref="M25:M26"/>
    <mergeCell ref="C52:F53"/>
    <mergeCell ref="A54:A55"/>
    <mergeCell ref="C54:F55"/>
    <mergeCell ref="M45:M46"/>
    <mergeCell ref="M49:M50"/>
    <mergeCell ref="M53:M54"/>
    <mergeCell ref="A50:A51"/>
    <mergeCell ref="C50:F51"/>
    <mergeCell ref="K53:K54"/>
    <mergeCell ref="A52:A53"/>
    <mergeCell ref="A68:A69"/>
    <mergeCell ref="C68:F69"/>
    <mergeCell ref="A58:A59"/>
    <mergeCell ref="C58:F59"/>
    <mergeCell ref="A60:A61"/>
    <mergeCell ref="C60:F61"/>
    <mergeCell ref="K65:K66"/>
    <mergeCell ref="K57:K58"/>
    <mergeCell ref="A62:A63"/>
    <mergeCell ref="C62:F63"/>
    <mergeCell ref="A56:A57"/>
    <mergeCell ref="C56:F57"/>
    <mergeCell ref="A44:A45"/>
    <mergeCell ref="C44:F45"/>
    <mergeCell ref="A70:A71"/>
    <mergeCell ref="C70:F71"/>
    <mergeCell ref="A64:A65"/>
    <mergeCell ref="C64:F65"/>
    <mergeCell ref="A66:A67"/>
    <mergeCell ref="C66:F67"/>
    <mergeCell ref="A48:A49"/>
    <mergeCell ref="C48:F49"/>
    <mergeCell ref="A46:A47"/>
    <mergeCell ref="C46:F47"/>
    <mergeCell ref="A36:A37"/>
    <mergeCell ref="C36:F37"/>
    <mergeCell ref="A38:A39"/>
    <mergeCell ref="C38:F39"/>
    <mergeCell ref="A40:A41"/>
    <mergeCell ref="C40:F41"/>
    <mergeCell ref="A42:A43"/>
    <mergeCell ref="C42:F43"/>
    <mergeCell ref="A20:A21"/>
    <mergeCell ref="C20:F21"/>
    <mergeCell ref="A22:A23"/>
    <mergeCell ref="C22:F23"/>
    <mergeCell ref="C18:F19"/>
    <mergeCell ref="A32:A33"/>
    <mergeCell ref="C32:F33"/>
    <mergeCell ref="F75:T75"/>
    <mergeCell ref="K17:K18"/>
    <mergeCell ref="K21:K22"/>
    <mergeCell ref="K37:K38"/>
    <mergeCell ref="K41:K42"/>
    <mergeCell ref="K45:K46"/>
    <mergeCell ref="K49:K50"/>
    <mergeCell ref="C16:F17"/>
    <mergeCell ref="K25:K26"/>
    <mergeCell ref="C30:F31"/>
    <mergeCell ref="A5:H5"/>
    <mergeCell ref="A16:A17"/>
    <mergeCell ref="C14:F15"/>
    <mergeCell ref="C12:F13"/>
    <mergeCell ref="A12:A13"/>
    <mergeCell ref="A14:A15"/>
    <mergeCell ref="A18:A19"/>
    <mergeCell ref="A24:A25"/>
    <mergeCell ref="C24:F25"/>
    <mergeCell ref="K85:K86"/>
    <mergeCell ref="K29:K30"/>
    <mergeCell ref="K33:K34"/>
    <mergeCell ref="A26:A27"/>
    <mergeCell ref="C26:F27"/>
    <mergeCell ref="A34:A35"/>
    <mergeCell ref="C34:F35"/>
    <mergeCell ref="A28:A29"/>
    <mergeCell ref="C28:F29"/>
    <mergeCell ref="A30:A31"/>
    <mergeCell ref="AF5:AJ5"/>
    <mergeCell ref="D86:D87"/>
    <mergeCell ref="K61:K62"/>
    <mergeCell ref="K87:K88"/>
    <mergeCell ref="K69:K70"/>
    <mergeCell ref="D73:V73"/>
    <mergeCell ref="D78:D79"/>
    <mergeCell ref="K77:K78"/>
    <mergeCell ref="D76:D77"/>
    <mergeCell ref="M13:M14"/>
    <mergeCell ref="A1:AK1"/>
    <mergeCell ref="A2:AK2"/>
    <mergeCell ref="R5:V5"/>
    <mergeCell ref="M9:M10"/>
    <mergeCell ref="K3:O3"/>
    <mergeCell ref="A8:A9"/>
    <mergeCell ref="C8:F9"/>
    <mergeCell ref="A10:A11"/>
    <mergeCell ref="C10:F11"/>
    <mergeCell ref="AB92:AC92"/>
    <mergeCell ref="AD92:AK92"/>
    <mergeCell ref="AB90:AC90"/>
    <mergeCell ref="A91:AK91"/>
    <mergeCell ref="AD90:AK90"/>
    <mergeCell ref="AF89:AK89"/>
    <mergeCell ref="AC89:AE89"/>
    <mergeCell ref="R88:R89"/>
    <mergeCell ref="T88:T89"/>
    <mergeCell ref="R3:T3"/>
    <mergeCell ref="K9:K10"/>
    <mergeCell ref="K5:O5"/>
    <mergeCell ref="K13:K14"/>
    <mergeCell ref="R11:R12"/>
    <mergeCell ref="T11:T12"/>
    <mergeCell ref="Y87:Y88"/>
    <mergeCell ref="AF88:AK88"/>
    <mergeCell ref="T86:T87"/>
    <mergeCell ref="R86:R87"/>
    <mergeCell ref="AF77:AK77"/>
    <mergeCell ref="AC87:AE87"/>
    <mergeCell ref="AC88:AE88"/>
    <mergeCell ref="AF87:AK87"/>
    <mergeCell ref="AF78:AK78"/>
    <mergeCell ref="AF84:AK84"/>
    <mergeCell ref="AC83:AE83"/>
    <mergeCell ref="AC86:AE86"/>
    <mergeCell ref="AC84:AE84"/>
    <mergeCell ref="AF80:AK80"/>
    <mergeCell ref="AC85:AE85"/>
    <mergeCell ref="AF82:AK82"/>
    <mergeCell ref="AF79:AK79"/>
    <mergeCell ref="AF86:AK86"/>
    <mergeCell ref="AF85:AK85"/>
    <mergeCell ref="AF83:AK83"/>
    <mergeCell ref="AF81:AK81"/>
    <mergeCell ref="AC82:AE82"/>
    <mergeCell ref="AC80:AE80"/>
    <mergeCell ref="AC81:AE81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AX93"/>
  <sheetViews>
    <sheetView workbookViewId="0" topLeftCell="A1">
      <pane ySplit="6" topLeftCell="BM64" activePane="bottomLeft" state="frozen"/>
      <selection pane="topLeft" activeCell="A1" sqref="A1"/>
      <selection pane="bottomLeft" activeCell="C75" sqref="C75"/>
    </sheetView>
  </sheetViews>
  <sheetFormatPr defaultColWidth="9.140625" defaultRowHeight="15" outlineLevelRow="1" outlineLevelCol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2812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140625" style="14" customWidth="1"/>
    <col min="21" max="22" width="2.28125" style="13" customWidth="1"/>
    <col min="23" max="23" width="0.71875" style="0" customWidth="1"/>
    <col min="24" max="24" width="0.85546875" style="0" customWidth="1"/>
    <col min="25" max="26" width="2.7109375" style="0" customWidth="1"/>
    <col min="27" max="27" width="3.57421875" style="14" customWidth="1"/>
    <col min="28" max="28" width="2.8515625" style="13" customWidth="1"/>
    <col min="29" max="29" width="2.710937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4.28125" style="14" customWidth="1"/>
    <col min="35" max="36" width="2.28125" style="14" customWidth="1"/>
    <col min="37" max="37" width="2.28125" style="0" customWidth="1"/>
    <col min="38" max="38" width="2.7109375" style="0" customWidth="1"/>
    <col min="40" max="40" width="0" style="0" hidden="1" customWidth="1" outlineLevel="1"/>
    <col min="41" max="41" width="5.57421875" style="0" hidden="1" customWidth="1" outlineLevel="1"/>
    <col min="42" max="42" width="4.57421875" style="0" hidden="1" customWidth="1" outlineLevel="1"/>
    <col min="43" max="43" width="4.8515625" style="0" hidden="1" customWidth="1" outlineLevel="1"/>
    <col min="44" max="44" width="4.57421875" style="0" hidden="1" customWidth="1" outlineLevel="1"/>
    <col min="45" max="45" width="5.00390625" style="0" hidden="1" customWidth="1" outlineLevel="1"/>
    <col min="46" max="46" width="4.57421875" style="0" hidden="1" customWidth="1" outlineLevel="1"/>
    <col min="47" max="47" width="4.8515625" style="0" hidden="1" customWidth="1" outlineLevel="1"/>
    <col min="48" max="48" width="4.421875" style="0" hidden="1" customWidth="1" outlineLevel="1"/>
    <col min="49" max="49" width="6.8515625" style="0" hidden="1" customWidth="1" outlineLevel="1"/>
    <col min="50" max="50" width="0" style="0" hidden="1" customWidth="1" outlineLevel="1"/>
    <col min="51" max="51" width="9.140625" style="0" customWidth="1" collapsed="1"/>
  </cols>
  <sheetData>
    <row r="1" spans="1:3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5">
      <c r="A2" s="3" t="str">
        <f>CONCATENATE('[2]Лист3'!$B$1," ",'[2]Лист3'!$B$2,"  ",'[2]Лист3'!$B$3)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1:20" ht="15">
      <c r="K3" s="7" t="str">
        <f>'[5]данные'!B2</f>
        <v>ЧОЛОВІКИ</v>
      </c>
      <c r="L3" s="8"/>
      <c r="M3" s="8"/>
      <c r="N3" s="8"/>
      <c r="O3" s="9"/>
      <c r="R3" s="10">
        <f>'[5]данные'!B1</f>
        <v>70</v>
      </c>
      <c r="S3" s="11"/>
      <c r="T3" s="12"/>
    </row>
    <row r="4" ht="3.75" customHeight="1"/>
    <row r="5" spans="1:36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11</v>
      </c>
      <c r="L5" s="19"/>
      <c r="M5" s="19"/>
      <c r="N5" s="19"/>
      <c r="O5" s="20"/>
      <c r="R5" s="18" t="s">
        <v>2</v>
      </c>
      <c r="S5" s="19"/>
      <c r="T5" s="19"/>
      <c r="U5" s="19"/>
      <c r="V5" s="20"/>
      <c r="Y5" s="18" t="s">
        <v>3</v>
      </c>
      <c r="Z5" s="19"/>
      <c r="AA5" s="19"/>
      <c r="AB5" s="19"/>
      <c r="AC5" s="20"/>
      <c r="AF5" s="21" t="s">
        <v>4</v>
      </c>
      <c r="AG5" s="22"/>
      <c r="AH5" s="22"/>
      <c r="AI5" s="22"/>
      <c r="AJ5" s="23"/>
    </row>
    <row r="6" ht="26.25" customHeight="1" hidden="1"/>
    <row r="7" ht="2.25" customHeight="1"/>
    <row r="8" spans="1:8" ht="9" customHeight="1">
      <c r="A8" s="25">
        <f>'[5]1_16'!$B8</f>
        <v>1</v>
      </c>
      <c r="B8" s="26">
        <f>'[5]1_16'!K8</f>
        <v>0</v>
      </c>
      <c r="C8" s="27" t="str">
        <f>IF($A8&lt;&gt;" ",CONCATENATE(VLOOKUP($A8,all,2)," ",VLOOKUP($A8,all,3)," (",VLOOKUP($A8,all,12),")")," ")</f>
        <v>Тону Стефан (,МЛД)</v>
      </c>
      <c r="D8" s="28"/>
      <c r="E8" s="28"/>
      <c r="F8" s="29"/>
      <c r="G8" s="30" t="s">
        <v>5</v>
      </c>
      <c r="H8" s="30" t="s">
        <v>6</v>
      </c>
    </row>
    <row r="9" spans="1:49" ht="9" customHeight="1">
      <c r="A9" s="31"/>
      <c r="B9" s="26">
        <f>SUM($G9:$H9)</f>
        <v>0</v>
      </c>
      <c r="C9" s="32"/>
      <c r="D9" s="33"/>
      <c r="E9" s="33"/>
      <c r="F9" s="34"/>
      <c r="G9" s="30">
        <f>'[5]1_16'!$F8</f>
        <v>0</v>
      </c>
      <c r="H9" s="30">
        <f>'[5]1_16'!$G8</f>
        <v>0</v>
      </c>
      <c r="I9" s="35"/>
      <c r="K9" s="36">
        <f>IF($B8&lt;B$10,$A10,$A8)</f>
        <v>1</v>
      </c>
      <c r="L9" s="26">
        <f>'[5]1_8'!K8</f>
        <v>4</v>
      </c>
      <c r="M9" s="36" t="str">
        <f>IF($K9&lt;&gt;" ",VLOOKUP(K9,all,8)," ")</f>
        <v>МЛД</v>
      </c>
      <c r="N9" s="37" t="s">
        <v>5</v>
      </c>
      <c r="O9" s="37" t="s">
        <v>6</v>
      </c>
      <c r="AN9" s="131" t="s">
        <v>12</v>
      </c>
      <c r="AO9" s="132" t="s">
        <v>13</v>
      </c>
      <c r="AP9" s="131" t="s">
        <v>14</v>
      </c>
      <c r="AQ9" s="131" t="s">
        <v>15</v>
      </c>
      <c r="AR9" s="131" t="s">
        <v>16</v>
      </c>
      <c r="AS9" s="131" t="s">
        <v>17</v>
      </c>
      <c r="AT9" s="131" t="s">
        <v>18</v>
      </c>
      <c r="AU9" s="131" t="s">
        <v>19</v>
      </c>
      <c r="AV9" s="131" t="s">
        <v>20</v>
      </c>
      <c r="AW9" s="131" t="s">
        <v>21</v>
      </c>
    </row>
    <row r="10" spans="1:50" ht="9" customHeight="1">
      <c r="A10" s="25" t="str">
        <f>'[5]1_16'!$B9</f>
        <v> </v>
      </c>
      <c r="B10" s="26">
        <f>'[5]1_16'!K9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10</v>
      </c>
      <c r="M10" s="39"/>
      <c r="N10" s="30">
        <f>'[5]1_8'!$F8</f>
        <v>10</v>
      </c>
      <c r="O10" s="30">
        <f>'[5]1_8'!$G8</f>
        <v>0</v>
      </c>
      <c r="P10" s="40"/>
      <c r="AN10" s="131">
        <v>3</v>
      </c>
      <c r="AO10" s="131" t="e">
        <f>VLOOKUP($AN$10,'[5]1_16'!$B$8:$K$39,11)</f>
        <v>#REF!</v>
      </c>
      <c r="AP10" s="131" t="e">
        <f>VLOOKUP($AN$10,'[5]1_8'!$B$8:$K$23,11)</f>
        <v>#REF!</v>
      </c>
      <c r="AQ10" s="131" t="e">
        <f>VLOOKUP($AN$10,'[5]1_4'!$B$8:$K$15,11)</f>
        <v>#REF!</v>
      </c>
      <c r="AR10" s="131" t="e">
        <f>VLOOKUP($AN$10,'[5]1_2'!$B$8:$K$11,11)</f>
        <v>#REF!</v>
      </c>
      <c r="AS10" s="131" t="e">
        <f>VLOOKUP($AN$10,'[5]втішні_зустріч0'!$B$8:$K$11,11)</f>
        <v>#N/A</v>
      </c>
      <c r="AT10" s="131" t="e">
        <f>VLOOKUP($AN$10,'[5]втішні_зустріч1'!$B$8:$K$11,11)</f>
        <v>#REF!</v>
      </c>
      <c r="AU10" s="131" t="e">
        <f>VLOOKUP($AN$10,'[5]втішні_зустріч2'!$B$8:$K$11,11)</f>
        <v>#REF!</v>
      </c>
      <c r="AV10" s="131" t="e">
        <f>VLOOKUP($AN$10,'[5]за 3м'!$B$8:$K$11,11)</f>
        <v>#N/A</v>
      </c>
      <c r="AW10" s="131" t="e">
        <f>SUM(AO10:AV10)</f>
        <v>#REF!</v>
      </c>
      <c r="AX10" s="133" t="s">
        <v>22</v>
      </c>
    </row>
    <row r="11" spans="1:50" ht="9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'[5]1_16'!$F9</f>
        <v>0</v>
      </c>
      <c r="H11" s="46">
        <f>'[5]1_16'!$G9</f>
        <v>0</v>
      </c>
      <c r="I11" s="47"/>
      <c r="K11" s="48"/>
      <c r="P11" s="49"/>
      <c r="R11" s="36">
        <f>IF(L9&lt;L13,K13,K9)</f>
        <v>1</v>
      </c>
      <c r="S11" s="26">
        <f>'[5]1_4'!$K8</f>
        <v>4</v>
      </c>
      <c r="T11" s="36" t="str">
        <f>IF($R11&lt;&gt;" ",VLOOKUP($R11,all,8)," ")</f>
        <v>МЛД</v>
      </c>
      <c r="U11" s="37" t="s">
        <v>5</v>
      </c>
      <c r="V11" s="37" t="s">
        <v>6</v>
      </c>
      <c r="AN11" s="131"/>
      <c r="AO11" s="131">
        <f>VLOOKUP($AN$10,'[5]1_16'!$B$8:$K$39,9)</f>
        <v>0</v>
      </c>
      <c r="AP11" s="131">
        <f>VLOOKUP($AN$10,'[5]1_8'!$B$8:$K$23,9)</f>
        <v>0</v>
      </c>
      <c r="AQ11" s="131">
        <f>VLOOKUP($AN$10,'[5]1_4'!$B$8:$K$15,9)</f>
        <v>0</v>
      </c>
      <c r="AR11" s="131">
        <f>VLOOKUP($AN$10,'[5]1_2'!$B$8:$K$11,9)</f>
        <v>0</v>
      </c>
      <c r="AS11" s="131" t="e">
        <f>VLOOKUP($AN$10,'[5]втішні_зустріч0'!$B$8:$K$11,9)</f>
        <v>#N/A</v>
      </c>
      <c r="AT11" s="131">
        <f>VLOOKUP($AN$10,'[5]втішні_зустріч1'!$B$8:$K$11,9)</f>
        <v>0</v>
      </c>
      <c r="AU11" s="131">
        <f>VLOOKUP($AN$10,'[5]втішні_зустріч2'!$B$8:$K$11,9)</f>
        <v>0</v>
      </c>
      <c r="AV11" s="131" t="e">
        <f>VLOOKUP($AN$10,'[5]за 3м'!$B$8:$K$11,9)</f>
        <v>#N/A</v>
      </c>
      <c r="AW11" s="131" t="e">
        <f>SUM(AO11:AV11)</f>
        <v>#N/A</v>
      </c>
      <c r="AX11" s="134" t="s">
        <v>23</v>
      </c>
    </row>
    <row r="12" spans="1:23" ht="9" customHeight="1" thickTop="1">
      <c r="A12" s="50">
        <f>'[5]1_16'!$B10</f>
        <v>2</v>
      </c>
      <c r="B12" s="51">
        <f>'[5]1_16'!K10</f>
        <v>0</v>
      </c>
      <c r="C12" s="52" t="str">
        <f>IF($A12&lt;&gt;" ",CONCATENATE(VLOOKUP($A12,all,2)," ",VLOOKUP($A12,all,3)," (",VLOOKUP($A12,all,12),")")," ")</f>
        <v>Колядо Олег (Д,МЛТ)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14</v>
      </c>
      <c r="T12" s="39"/>
      <c r="U12" s="30">
        <f>'[5]1_4'!$F8</f>
        <v>14</v>
      </c>
      <c r="V12" s="30">
        <f>'[5]1_4'!$G8</f>
        <v>0</v>
      </c>
      <c r="W12" s="40"/>
    </row>
    <row r="13" spans="1:23" ht="9" customHeight="1">
      <c r="A13" s="31"/>
      <c r="B13" s="26">
        <f>SUM($G13:$H13)</f>
        <v>0</v>
      </c>
      <c r="C13" s="32"/>
      <c r="D13" s="33"/>
      <c r="E13" s="33"/>
      <c r="F13" s="34"/>
      <c r="G13" s="30">
        <f>'[5]1_16'!$F10</f>
        <v>0</v>
      </c>
      <c r="H13" s="30">
        <f>'[5]1_16'!$G10</f>
        <v>0</v>
      </c>
      <c r="I13" s="35"/>
      <c r="K13" s="36">
        <f>IF($B12&lt;B$14,$A14,$A12)</f>
        <v>2</v>
      </c>
      <c r="L13" s="26">
        <f>'[5]1_8'!K9</f>
        <v>0</v>
      </c>
      <c r="M13" s="36" t="str">
        <f>IF($K13&lt;&gt;" ",VLOOKUP(K13,all,8)," ")</f>
        <v>МЛТ</v>
      </c>
      <c r="N13" s="37" t="s">
        <v>5</v>
      </c>
      <c r="O13" s="37" t="s">
        <v>6</v>
      </c>
      <c r="P13" s="57"/>
      <c r="R13" s="48"/>
      <c r="W13" s="49"/>
    </row>
    <row r="14" spans="1:23" ht="9" customHeight="1">
      <c r="A14" s="25" t="str">
        <f>'[5]1_16'!$B11</f>
        <v> </v>
      </c>
      <c r="B14" s="26">
        <f>'[5]1_16'!K11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0</v>
      </c>
      <c r="M14" s="39"/>
      <c r="N14" s="30">
        <f>'[5]1_8'!$F9</f>
        <v>0</v>
      </c>
      <c r="O14" s="30">
        <f>'[5]1_8'!$G9</f>
        <v>0</v>
      </c>
      <c r="R14" s="48"/>
      <c r="W14" s="49"/>
    </row>
    <row r="15" spans="1:29" ht="9" customHeight="1" thickBot="1">
      <c r="A15" s="50"/>
      <c r="B15" s="135">
        <f>SUM($G15:$H15)</f>
        <v>0</v>
      </c>
      <c r="C15" s="52"/>
      <c r="D15" s="53"/>
      <c r="E15" s="53"/>
      <c r="F15" s="54"/>
      <c r="G15" s="136">
        <f>'[5]1_16'!$F11</f>
        <v>0</v>
      </c>
      <c r="H15" s="136">
        <f>'[5]1_16'!$G11</f>
        <v>0</v>
      </c>
      <c r="K15" s="48"/>
      <c r="R15" s="48"/>
      <c r="W15" s="49"/>
      <c r="Y15" s="36">
        <f>IF(S11&lt;S19,R19,R11)</f>
        <v>1</v>
      </c>
      <c r="Z15" s="26">
        <f>'[5]1_2'!$K8</f>
        <v>5</v>
      </c>
      <c r="AA15" s="36" t="str">
        <f>IF($Y15&lt;&gt;" ",VLOOKUP($Y15,all,8)," ")</f>
        <v>МЛД</v>
      </c>
      <c r="AB15" s="37" t="s">
        <v>5</v>
      </c>
      <c r="AC15" s="37" t="s">
        <v>6</v>
      </c>
    </row>
    <row r="16" spans="1:40" ht="9" customHeight="1" thickTop="1">
      <c r="A16" s="70">
        <f>'[5]1_16'!$B12</f>
        <v>3</v>
      </c>
      <c r="B16" s="71">
        <f>'[5]1_16'!K12</f>
        <v>0</v>
      </c>
      <c r="C16" s="72" t="str">
        <f>IF($A16&lt;&gt;" ",CONCATENATE(VLOOKUP($A16,all,2)," ",VLOOKUP($A16,all,3)," (",VLOOKUP($A16,all,12),")")," ")</f>
        <v>Гарбур Данило (МОН,Київ)</v>
      </c>
      <c r="D16" s="73"/>
      <c r="E16" s="73"/>
      <c r="F16" s="74"/>
      <c r="G16" s="75" t="s">
        <v>5</v>
      </c>
      <c r="H16" s="75" t="s">
        <v>6</v>
      </c>
      <c r="K16" s="48"/>
      <c r="R16" s="48"/>
      <c r="W16" s="49"/>
      <c r="X16" s="56"/>
      <c r="Y16" s="39"/>
      <c r="Z16" s="26">
        <f>SUM(AB16:AC16)</f>
        <v>4</v>
      </c>
      <c r="AA16" s="39"/>
      <c r="AB16" s="30">
        <f>'[5]1_2'!$F8</f>
        <v>4</v>
      </c>
      <c r="AC16" s="30">
        <f>'[5]1_2'!$G8</f>
        <v>0</v>
      </c>
      <c r="AD16" s="137"/>
      <c r="AN16" s="62"/>
    </row>
    <row r="17" spans="1:40" ht="9" customHeight="1">
      <c r="A17" s="31"/>
      <c r="B17" s="26">
        <f>SUM($G17:$H17)</f>
        <v>0</v>
      </c>
      <c r="C17" s="32"/>
      <c r="D17" s="33"/>
      <c r="E17" s="33"/>
      <c r="F17" s="34"/>
      <c r="G17" s="30">
        <f>'[5]1_16'!$F12</f>
        <v>0</v>
      </c>
      <c r="H17" s="30">
        <f>'[5]1_16'!$G12</f>
        <v>0</v>
      </c>
      <c r="I17" s="35"/>
      <c r="K17" s="36">
        <f>IF($B16&lt;B$18,$A18,$A16)</f>
        <v>3</v>
      </c>
      <c r="L17" s="26">
        <f>'[5]1_8'!K10</f>
        <v>0</v>
      </c>
      <c r="M17" s="36" t="str">
        <f>IF($K17&lt;&gt;" ",VLOOKUP(K17,all,8)," ")</f>
        <v>Київ</v>
      </c>
      <c r="N17" s="37" t="s">
        <v>5</v>
      </c>
      <c r="O17" s="37" t="s">
        <v>6</v>
      </c>
      <c r="R17" s="48"/>
      <c r="W17" s="49"/>
      <c r="AD17" s="49"/>
      <c r="AN17" s="62"/>
    </row>
    <row r="18" spans="1:40" ht="9" customHeight="1">
      <c r="A18" s="25" t="str">
        <f>'[5]1_16'!$B13</f>
        <v> </v>
      </c>
      <c r="B18" s="26">
        <f>'[5]1_16'!K13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8</v>
      </c>
      <c r="M18" s="39"/>
      <c r="N18" s="30">
        <f>'[5]1_8'!$F10</f>
        <v>8</v>
      </c>
      <c r="O18" s="30">
        <f>'[5]1_8'!$G10</f>
        <v>0</v>
      </c>
      <c r="P18" s="40"/>
      <c r="R18" s="48"/>
      <c r="W18" s="49"/>
      <c r="AD18" s="49"/>
      <c r="AN18" s="62"/>
    </row>
    <row r="19" spans="1:40" ht="9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'[5]1_16'!$F13</f>
        <v>0</v>
      </c>
      <c r="H19" s="46">
        <f>'[5]1_16'!$G13</f>
        <v>0</v>
      </c>
      <c r="K19" s="48"/>
      <c r="P19" s="49"/>
      <c r="R19" s="36">
        <f>IF(L17&lt;L21,K21,K17)</f>
        <v>5</v>
      </c>
      <c r="S19" s="26">
        <f>'[5]1_4'!$K9</f>
        <v>1</v>
      </c>
      <c r="T19" s="36" t="str">
        <f>IF($R19&lt;&gt;" ",VLOOKUP($R19,all,8)," ")</f>
        <v>Київ</v>
      </c>
      <c r="U19" s="37" t="s">
        <v>5</v>
      </c>
      <c r="V19" s="37" t="s">
        <v>6</v>
      </c>
      <c r="W19" s="57"/>
      <c r="AD19" s="49"/>
      <c r="AN19" s="62"/>
    </row>
    <row r="20" spans="1:30" ht="9" customHeight="1" thickTop="1">
      <c r="A20" s="50">
        <f>'[5]1_16'!$B14</f>
        <v>4</v>
      </c>
      <c r="B20" s="51">
        <f>'[5]1_16'!K14</f>
        <v>0</v>
      </c>
      <c r="C20" s="52" t="str">
        <f>IF($A20&lt;&gt;" ",CONCATENATE(VLOOKUP($A20,all,2)," ",VLOOKUP($A20,all,3)," (",VLOOKUP($A20,all,12),")")," ")</f>
        <v>Шевченко Михайло (-Лев,БРД)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3</v>
      </c>
      <c r="T20" s="39"/>
      <c r="U20" s="30">
        <f>'[5]1_4'!$F9</f>
        <v>3</v>
      </c>
      <c r="V20" s="30">
        <f>'[5]1_4'!$G9</f>
        <v>0</v>
      </c>
      <c r="AD20" s="49"/>
    </row>
    <row r="21" spans="1:30" ht="9" customHeight="1">
      <c r="A21" s="31"/>
      <c r="B21" s="26">
        <f>SUM($G21:$H21)</f>
        <v>0</v>
      </c>
      <c r="C21" s="32"/>
      <c r="D21" s="33"/>
      <c r="E21" s="33"/>
      <c r="F21" s="34"/>
      <c r="G21" s="30">
        <f>'[5]1_16'!$F14</f>
        <v>0</v>
      </c>
      <c r="H21" s="30">
        <f>'[5]1_16'!$G14</f>
        <v>0</v>
      </c>
      <c r="I21" s="35"/>
      <c r="K21" s="36">
        <f>IF($B20&lt;B$22,$A22,$A20)</f>
        <v>5</v>
      </c>
      <c r="L21" s="26">
        <f>'[5]1_8'!K11</f>
        <v>5</v>
      </c>
      <c r="M21" s="36" t="str">
        <f>IF($K21&lt;&gt;" ",VLOOKUP(K21,all,8)," ")</f>
        <v>Київ</v>
      </c>
      <c r="N21" s="37" t="s">
        <v>5</v>
      </c>
      <c r="O21" s="37" t="s">
        <v>6</v>
      </c>
      <c r="P21" s="57"/>
      <c r="R21" s="48"/>
      <c r="AD21" s="49"/>
    </row>
    <row r="22" spans="1:30" ht="9" customHeight="1">
      <c r="A22" s="25">
        <f>'[5]1_16'!$B15</f>
        <v>5</v>
      </c>
      <c r="B22" s="26">
        <f>'[5]1_16'!K15</f>
        <v>4</v>
      </c>
      <c r="C22" s="27" t="str">
        <f>IF($A22&lt;&gt;" ",CONCATENATE(VLOOKUP($A22,all,2)," ",VLOOKUP($A22,all,3)," (",VLOOKUP($A22,all,12),")")," ")</f>
        <v>Легкий Олександр (МОН,Київ)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12</v>
      </c>
      <c r="M22" s="39"/>
      <c r="N22" s="30">
        <f>'[5]1_8'!$F11</f>
        <v>12</v>
      </c>
      <c r="O22" s="30">
        <f>'[5]1_8'!$G11</f>
        <v>0</v>
      </c>
      <c r="R22" s="48"/>
      <c r="AD22" s="49"/>
    </row>
    <row r="23" spans="1:36" ht="9" customHeight="1" thickBot="1">
      <c r="A23" s="50"/>
      <c r="B23" s="135">
        <f>SUM($G23:$H23)</f>
        <v>10</v>
      </c>
      <c r="C23" s="52"/>
      <c r="D23" s="53"/>
      <c r="E23" s="53"/>
      <c r="F23" s="54"/>
      <c r="G23" s="136">
        <f>'[5]1_16'!$F15</f>
        <v>10</v>
      </c>
      <c r="H23" s="136">
        <f>'[5]1_16'!$G15</f>
        <v>0</v>
      </c>
      <c r="K23" s="48"/>
      <c r="R23" s="48"/>
      <c r="AD23" s="49"/>
      <c r="AF23" s="36">
        <f>IF(Z15&lt;Z31,Y31,Y15)</f>
        <v>1</v>
      </c>
      <c r="AG23" s="120">
        <f>'[5]фінал'!$K8</f>
        <v>1</v>
      </c>
      <c r="AH23" s="36" t="str">
        <f>IF($AF23&lt;&gt;" ",VLOOKUP($AF23,all,8)," ")</f>
        <v>МЛД</v>
      </c>
      <c r="AI23" s="37" t="s">
        <v>5</v>
      </c>
      <c r="AJ23" s="37" t="s">
        <v>6</v>
      </c>
    </row>
    <row r="24" spans="1:37" ht="9" customHeight="1" thickTop="1">
      <c r="A24" s="70">
        <f>'[5]1_16'!$B16</f>
        <v>6</v>
      </c>
      <c r="B24" s="71">
        <f>'[5]1_16'!K16</f>
        <v>4</v>
      </c>
      <c r="C24" s="72" t="str">
        <f>IF($A24&lt;&gt;" ",CONCATENATE(VLOOKUP($A24,all,2)," ",VLOOKUP($A24,all,3)," (",VLOOKUP($A24,all,12),")")," ")</f>
        <v>Максимов Денис ( ,БЛР)</v>
      </c>
      <c r="D24" s="73"/>
      <c r="E24" s="73"/>
      <c r="F24" s="74"/>
      <c r="G24" s="75" t="s">
        <v>5</v>
      </c>
      <c r="H24" s="75" t="s">
        <v>6</v>
      </c>
      <c r="K24" s="48"/>
      <c r="R24" s="48"/>
      <c r="AD24" s="49"/>
      <c r="AE24" s="56"/>
      <c r="AF24" s="39"/>
      <c r="AG24" s="26">
        <f>SUM(AI24:AJ24)</f>
        <v>1</v>
      </c>
      <c r="AH24" s="39"/>
      <c r="AI24" s="30">
        <f>'[5]фінал'!$F8</f>
        <v>1</v>
      </c>
      <c r="AJ24" s="30">
        <f>'[5]фінал'!$G8</f>
        <v>0</v>
      </c>
      <c r="AK24" s="40"/>
    </row>
    <row r="25" spans="1:37" ht="9" customHeight="1">
      <c r="A25" s="31"/>
      <c r="B25" s="26">
        <f>SUM($G25:$H25)</f>
        <v>11</v>
      </c>
      <c r="C25" s="32"/>
      <c r="D25" s="33"/>
      <c r="E25" s="33"/>
      <c r="F25" s="34"/>
      <c r="G25" s="30">
        <f>'[5]1_16'!$F16</f>
        <v>4</v>
      </c>
      <c r="H25" s="30">
        <f>'[5]1_16'!$G16</f>
        <v>7</v>
      </c>
      <c r="I25" s="35"/>
      <c r="K25" s="36">
        <f>IF($B24&lt;B$26,$A26,$A24)</f>
        <v>6</v>
      </c>
      <c r="L25" s="26">
        <f>'[5]1_8'!K12</f>
        <v>4</v>
      </c>
      <c r="M25" s="36" t="str">
        <f>IF($K25&lt;&gt;" ",VLOOKUP(K25,all,8)," ")</f>
        <v>БЛР</v>
      </c>
      <c r="N25" s="37" t="s">
        <v>5</v>
      </c>
      <c r="O25" s="37" t="s">
        <v>6</v>
      </c>
      <c r="R25" s="48"/>
      <c r="AD25" s="49"/>
      <c r="AK25" s="49"/>
    </row>
    <row r="26" spans="1:37" ht="9" customHeight="1">
      <c r="A26" s="25">
        <f>'[5]1_16'!$B17</f>
        <v>7</v>
      </c>
      <c r="B26" s="26">
        <f>'[5]1_16'!K17</f>
        <v>1</v>
      </c>
      <c r="C26" s="27" t="str">
        <f>IF($A26&lt;&gt;" ",CONCATENATE(VLOOKUP($A26,all,2)," ",VLOOKUP($A26,all,3)," (",VLOOKUP($A26,all,12),")")," ")</f>
        <v>Павлюченко Олександр ( ,БЛР)</v>
      </c>
      <c r="D26" s="28"/>
      <c r="E26" s="28"/>
      <c r="F26" s="29"/>
      <c r="G26" s="30" t="s">
        <v>5</v>
      </c>
      <c r="H26" s="30" t="s">
        <v>6</v>
      </c>
      <c r="I26" s="58"/>
      <c r="J26" s="35"/>
      <c r="K26" s="39"/>
      <c r="L26" s="26">
        <f>SUM(N26:O26)</f>
        <v>12</v>
      </c>
      <c r="M26" s="39"/>
      <c r="N26" s="30">
        <f>'[5]1_8'!$F12</f>
        <v>12</v>
      </c>
      <c r="O26" s="30">
        <f>'[5]1_8'!$G12</f>
        <v>0</v>
      </c>
      <c r="P26" s="40"/>
      <c r="R26" s="48"/>
      <c r="AD26" s="49"/>
      <c r="AK26" s="49"/>
    </row>
    <row r="27" spans="1:37" ht="9" customHeight="1" thickBot="1">
      <c r="A27" s="41"/>
      <c r="B27" s="42">
        <f>SUM($G27:$H27)</f>
        <v>1</v>
      </c>
      <c r="C27" s="43"/>
      <c r="D27" s="44"/>
      <c r="E27" s="44"/>
      <c r="F27" s="45"/>
      <c r="G27" s="46">
        <f>'[5]1_16'!$F17</f>
        <v>1</v>
      </c>
      <c r="H27" s="46">
        <f>'[5]1_16'!$G17</f>
        <v>0</v>
      </c>
      <c r="K27" s="48"/>
      <c r="P27" s="49"/>
      <c r="R27" s="36">
        <f>IF(L25&lt;L29,K29,K25)</f>
        <v>6</v>
      </c>
      <c r="S27" s="26">
        <f>'[5]1_4'!$K10</f>
        <v>5</v>
      </c>
      <c r="T27" s="36" t="str">
        <f>IF($R27&lt;&gt;" ",VLOOKUP($R27,all,8)," ")</f>
        <v>БЛР</v>
      </c>
      <c r="U27" s="37" t="s">
        <v>5</v>
      </c>
      <c r="V27" s="37" t="s">
        <v>6</v>
      </c>
      <c r="AD27" s="49"/>
      <c r="AK27" s="49"/>
    </row>
    <row r="28" spans="1:37" ht="9" customHeight="1" thickTop="1">
      <c r="A28" s="50">
        <f>'[5]1_16'!$B18</f>
        <v>8</v>
      </c>
      <c r="B28" s="51">
        <f>'[5]1_16'!K18</f>
        <v>0</v>
      </c>
      <c r="C28" s="52" t="str">
        <f>IF($A28&lt;&gt;" ",CONCATENATE(VLOOKUP($A28,all,2)," ",VLOOKUP($A28,all,3)," (",VLOOKUP($A28,all,12),")")," ")</f>
        <v>Гусар Роман (-ДВУОР,БХМ)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4</v>
      </c>
      <c r="T28" s="39"/>
      <c r="U28" s="30">
        <f>'[5]1_4'!$F10</f>
        <v>4</v>
      </c>
      <c r="V28" s="30">
        <f>'[5]1_4'!$G10</f>
        <v>0</v>
      </c>
      <c r="W28" s="40"/>
      <c r="AD28" s="49"/>
      <c r="AK28" s="49"/>
    </row>
    <row r="29" spans="1:37" ht="9" customHeight="1">
      <c r="A29" s="31"/>
      <c r="B29" s="26">
        <f>SUM($G29:$H29)</f>
        <v>2</v>
      </c>
      <c r="C29" s="32"/>
      <c r="D29" s="33"/>
      <c r="E29" s="33"/>
      <c r="F29" s="34"/>
      <c r="G29" s="30">
        <f>'[5]1_16'!$F18</f>
        <v>2</v>
      </c>
      <c r="H29" s="30">
        <f>'[5]1_16'!$G18</f>
        <v>0</v>
      </c>
      <c r="I29" s="35"/>
      <c r="K29" s="36">
        <f>IF($B28&lt;B$30,$A30,$A28)</f>
        <v>9</v>
      </c>
      <c r="L29" s="26">
        <f>'[5]1_8'!K13</f>
        <v>1</v>
      </c>
      <c r="M29" s="36" t="str">
        <f>IF($K29&lt;&gt;" ",VLOOKUP(K29,all,8)," ")</f>
        <v>ЗДЛ</v>
      </c>
      <c r="N29" s="37" t="s">
        <v>5</v>
      </c>
      <c r="O29" s="37" t="s">
        <v>6</v>
      </c>
      <c r="P29" s="57"/>
      <c r="R29" s="48"/>
      <c r="W29" s="49"/>
      <c r="AD29" s="49"/>
      <c r="AK29" s="49"/>
    </row>
    <row r="30" spans="1:37" ht="9" customHeight="1">
      <c r="A30" s="25">
        <f>'[5]1_16'!$B19</f>
        <v>9</v>
      </c>
      <c r="B30" s="26">
        <f>'[5]1_16'!K19</f>
        <v>5</v>
      </c>
      <c r="C30" s="27" t="str">
        <f>IF($A30&lt;&gt;" ",CONCATENATE(VLOOKUP($A30,all,2)," ",VLOOKUP($A30,all,3)," (",VLOOKUP($A30,all,12),")")," ")</f>
        <v>Кравченко Іван (,ЗДЛ)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2</v>
      </c>
      <c r="M30" s="39"/>
      <c r="N30" s="30">
        <f>'[5]1_8'!$F13</f>
        <v>2</v>
      </c>
      <c r="O30" s="30">
        <f>'[5]1_8'!$G13</f>
        <v>0</v>
      </c>
      <c r="R30" s="48"/>
      <c r="W30" s="49"/>
      <c r="AD30" s="49"/>
      <c r="AK30" s="49"/>
    </row>
    <row r="31" spans="1:37" ht="9" customHeight="1" thickBot="1">
      <c r="A31" s="50"/>
      <c r="B31" s="135">
        <f>SUM($G31:$H31)</f>
        <v>14</v>
      </c>
      <c r="C31" s="52"/>
      <c r="D31" s="53"/>
      <c r="E31" s="53"/>
      <c r="F31" s="54"/>
      <c r="G31" s="136">
        <f>'[5]1_16'!$F19</f>
        <v>14</v>
      </c>
      <c r="H31" s="136">
        <f>'[5]1_16'!$G19</f>
        <v>0</v>
      </c>
      <c r="K31" s="48"/>
      <c r="R31" s="48"/>
      <c r="W31" s="49"/>
      <c r="Y31" s="36">
        <f>IF(S27&lt;S35,R35,R27)</f>
        <v>6</v>
      </c>
      <c r="Z31" s="26">
        <f>'[5]1_2'!$K9</f>
        <v>0</v>
      </c>
      <c r="AA31" s="36" t="str">
        <f>IF($Y31&lt;&gt;" ",VLOOKUP($Y31,all,8)," ")</f>
        <v>БЛР</v>
      </c>
      <c r="AB31" s="37" t="s">
        <v>5</v>
      </c>
      <c r="AC31" s="37" t="s">
        <v>6</v>
      </c>
      <c r="AD31" s="57"/>
      <c r="AK31" s="49"/>
    </row>
    <row r="32" spans="1:37" ht="9" customHeight="1" thickTop="1">
      <c r="A32" s="70">
        <f>'[5]1_16'!$B20</f>
        <v>10</v>
      </c>
      <c r="B32" s="71">
        <f>'[5]1_16'!K20</f>
        <v>1</v>
      </c>
      <c r="C32" s="72" t="str">
        <f>IF($A32&lt;&gt;" ",CONCATENATE(VLOOKUP($A32,all,2)," ",VLOOKUP($A32,all,3)," (",VLOOKUP($A32,all,12),")")," ")</f>
        <v>Тіторенко Богдан (С-Спарт,ЛВС)</v>
      </c>
      <c r="D32" s="73"/>
      <c r="E32" s="73"/>
      <c r="F32" s="74"/>
      <c r="G32" s="75" t="s">
        <v>5</v>
      </c>
      <c r="H32" s="75" t="s">
        <v>6</v>
      </c>
      <c r="K32" s="48"/>
      <c r="R32" s="48"/>
      <c r="W32" s="49"/>
      <c r="X32" s="56"/>
      <c r="Y32" s="39"/>
      <c r="Z32" s="26">
        <f>SUM(AB32:AC32)</f>
        <v>6</v>
      </c>
      <c r="AA32" s="39"/>
      <c r="AB32" s="30">
        <f>'[5]1_2'!$F9</f>
        <v>6</v>
      </c>
      <c r="AC32" s="30">
        <f>'[5]1_2'!$G24</f>
        <v>0</v>
      </c>
      <c r="AK32" s="49"/>
    </row>
    <row r="33" spans="1:37" ht="9" customHeight="1">
      <c r="A33" s="31"/>
      <c r="B33" s="26">
        <f>SUM($G33:$H33)</f>
        <v>3</v>
      </c>
      <c r="C33" s="32"/>
      <c r="D33" s="33"/>
      <c r="E33" s="33"/>
      <c r="F33" s="34"/>
      <c r="G33" s="30">
        <f>'[5]1_16'!$F20</f>
        <v>1</v>
      </c>
      <c r="H33" s="30">
        <f>'[5]1_16'!$G20</f>
        <v>2</v>
      </c>
      <c r="I33" s="35"/>
      <c r="K33" s="36">
        <f>IF($B32&lt;B$34,$A34,$A32)</f>
        <v>11</v>
      </c>
      <c r="L33" s="26">
        <f>'[5]1_8'!K14</f>
        <v>0</v>
      </c>
      <c r="M33" s="36" t="str">
        <f>IF($K33&lt;&gt;" ",VLOOKUP(K33,all,8)," ")</f>
        <v>ХРК</v>
      </c>
      <c r="N33" s="37" t="s">
        <v>5</v>
      </c>
      <c r="O33" s="37" t="s">
        <v>6</v>
      </c>
      <c r="R33" s="48"/>
      <c r="W33" s="49"/>
      <c r="AK33" s="49"/>
    </row>
    <row r="34" spans="1:37" ht="9" customHeight="1">
      <c r="A34" s="25">
        <f>'[5]1_16'!$B21</f>
        <v>11</v>
      </c>
      <c r="B34" s="26">
        <f>'[5]1_16'!K21</f>
        <v>4</v>
      </c>
      <c r="C34" s="27" t="str">
        <f>IF($A34&lt;&gt;" ",CONCATENATE(VLOOKUP($A34,all,2)," ",VLOOKUP($A34,all,3)," (",VLOOKUP($A34,all,12),")")," ")</f>
        <v>Коцур Ігор (С-Д4,ХРК)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0</v>
      </c>
      <c r="M34" s="39"/>
      <c r="N34" s="30">
        <f>'[5]1_8'!$F14</f>
        <v>0</v>
      </c>
      <c r="O34" s="30">
        <f>'[5]1_8'!$G14</f>
        <v>0</v>
      </c>
      <c r="P34" s="40"/>
      <c r="R34" s="48"/>
      <c r="W34" s="49"/>
      <c r="AK34" s="49"/>
    </row>
    <row r="35" spans="1:37" ht="9" customHeight="1" thickBot="1">
      <c r="A35" s="41"/>
      <c r="B35" s="42">
        <f>SUM($G35:$H35)</f>
        <v>14</v>
      </c>
      <c r="C35" s="43"/>
      <c r="D35" s="44"/>
      <c r="E35" s="44"/>
      <c r="F35" s="45"/>
      <c r="G35" s="46">
        <f>'[5]1_16'!$F21</f>
        <v>4</v>
      </c>
      <c r="H35" s="46">
        <f>'[5]1_16'!$G21</f>
        <v>10</v>
      </c>
      <c r="K35" s="48"/>
      <c r="P35" s="49"/>
      <c r="R35" s="36">
        <f>IF(L33&lt;L37,K37,K33)</f>
        <v>12</v>
      </c>
      <c r="S35" s="26">
        <f>'[5]1_4'!$K11</f>
        <v>0</v>
      </c>
      <c r="T35" s="36" t="str">
        <f>IF($R35&lt;&gt;" ",VLOOKUP($R35,all,8)," ")</f>
        <v>МЛД</v>
      </c>
      <c r="U35" s="37" t="s">
        <v>5</v>
      </c>
      <c r="V35" s="37" t="s">
        <v>6</v>
      </c>
      <c r="W35" s="57"/>
      <c r="AK35" s="49"/>
    </row>
    <row r="36" spans="1:37" ht="9" customHeight="1" thickTop="1">
      <c r="A36" s="50">
        <f>'[5]1_16'!$B22</f>
        <v>12</v>
      </c>
      <c r="B36" s="51">
        <f>'[5]1_16'!K22</f>
        <v>5</v>
      </c>
      <c r="C36" s="52" t="str">
        <f>IF($A36&lt;&gt;" ",CONCATENATE(VLOOKUP($A36,all,2)," ",VLOOKUP($A36,all,3)," (",VLOOKUP($A36,all,12),")")," ")</f>
        <v>Діакон Васілє (,МЛД)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3</v>
      </c>
      <c r="T36" s="39"/>
      <c r="U36" s="30">
        <f>'[5]1_4'!$F11</f>
        <v>3</v>
      </c>
      <c r="V36" s="30">
        <f>'[5]1_4'!$G11</f>
        <v>0</v>
      </c>
      <c r="AK36" s="49"/>
    </row>
    <row r="37" spans="1:37" ht="9" customHeight="1">
      <c r="A37" s="31"/>
      <c r="B37" s="26">
        <f>SUM($G37:$H37)</f>
        <v>10</v>
      </c>
      <c r="C37" s="32"/>
      <c r="D37" s="33"/>
      <c r="E37" s="33"/>
      <c r="F37" s="34"/>
      <c r="G37" s="30">
        <f>'[5]1_16'!$F22</f>
        <v>10</v>
      </c>
      <c r="H37" s="30">
        <f>'[5]1_16'!$G22</f>
        <v>0</v>
      </c>
      <c r="I37" s="35"/>
      <c r="K37" s="36">
        <f>IF($B36&lt;B$38,$A38,$A36)</f>
        <v>12</v>
      </c>
      <c r="L37" s="26">
        <f>'[5]1_8'!K15</f>
        <v>4</v>
      </c>
      <c r="M37" s="36" t="str">
        <f>IF($K37&lt;&gt;" ",VLOOKUP(K37,all,8)," ")</f>
        <v>МЛД</v>
      </c>
      <c r="N37" s="37" t="s">
        <v>5</v>
      </c>
      <c r="O37" s="37" t="s">
        <v>6</v>
      </c>
      <c r="P37" s="57"/>
      <c r="R37" s="48"/>
      <c r="AK37" s="49"/>
    </row>
    <row r="38" spans="1:37" ht="9" customHeight="1">
      <c r="A38" s="25">
        <f>'[5]1_16'!$B23</f>
        <v>13</v>
      </c>
      <c r="B38" s="26">
        <f>'[5]1_16'!K23</f>
        <v>0</v>
      </c>
      <c r="C38" s="27" t="str">
        <f>IF($A38&lt;&gt;" ",CONCATENATE(VLOOKUP($A38,all,2)," ",VLOOKUP($A38,all,3)," (",VLOOKUP($A38,all,12),")")," ")</f>
        <v>Кононенко Микита (,ХРК)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10</v>
      </c>
      <c r="M38" s="39"/>
      <c r="N38" s="30">
        <f>'[5]1_8'!$F15</f>
        <v>10</v>
      </c>
      <c r="O38" s="30">
        <f>'[5]1_8'!$G15</f>
        <v>0</v>
      </c>
      <c r="R38" s="48"/>
      <c r="AK38" s="49"/>
    </row>
    <row r="39" spans="1:37" ht="9" customHeight="1" thickBot="1">
      <c r="A39" s="50"/>
      <c r="B39" s="135">
        <f>SUM($G39:$H39)</f>
        <v>0</v>
      </c>
      <c r="C39" s="52"/>
      <c r="D39" s="53"/>
      <c r="E39" s="53"/>
      <c r="F39" s="54"/>
      <c r="G39" s="136">
        <f>'[5]1_16'!$F23</f>
        <v>0</v>
      </c>
      <c r="H39" s="136">
        <f>'[5]1_16'!$G23</f>
        <v>0</v>
      </c>
      <c r="K39" s="48"/>
      <c r="R39" s="48"/>
      <c r="AA39" s="138">
        <f>IF(AG23&lt;AG55,AF55,AF23)</f>
        <v>15</v>
      </c>
      <c r="AB39" s="139"/>
      <c r="AC39" s="140" t="str">
        <f>CONCATENATE(VLOOKUP(AA39,all,2)," ",VLOOKUP(AA39,all,3)," (",VLOOKUP(AA39,all,12),")")</f>
        <v>Муталієв Умар (,ДАГ)</v>
      </c>
      <c r="AD39" s="141"/>
      <c r="AE39" s="141"/>
      <c r="AF39" s="141"/>
      <c r="AG39" s="141"/>
      <c r="AH39" s="141"/>
      <c r="AI39" s="141"/>
      <c r="AJ39" s="142"/>
      <c r="AK39" s="49"/>
    </row>
    <row r="40" spans="1:37" ht="9" customHeight="1" thickTop="1">
      <c r="A40" s="70">
        <f>'[5]1_16'!$B24</f>
        <v>14</v>
      </c>
      <c r="B40" s="71">
        <f>'[5]1_16'!K24</f>
        <v>0</v>
      </c>
      <c r="C40" s="72" t="str">
        <f>IF($A40&lt;&gt;" ",CONCATENATE(VLOOKUP($A40,all,2)," ",VLOOKUP($A40,all,3)," (",VLOOKUP($A40,all,12),")")," ")</f>
        <v>Сидич Андрій (МОН,Київ)</v>
      </c>
      <c r="D40" s="73"/>
      <c r="E40" s="73"/>
      <c r="F40" s="74"/>
      <c r="G40" s="75" t="s">
        <v>5</v>
      </c>
      <c r="H40" s="75" t="s">
        <v>6</v>
      </c>
      <c r="K40" s="48"/>
      <c r="R40" s="48"/>
      <c r="AA40" s="143"/>
      <c r="AB40" s="144"/>
      <c r="AC40" s="145"/>
      <c r="AD40" s="146"/>
      <c r="AE40" s="146"/>
      <c r="AF40" s="146"/>
      <c r="AG40" s="146"/>
      <c r="AH40" s="146"/>
      <c r="AI40" s="146"/>
      <c r="AJ40" s="147"/>
      <c r="AK40" s="40"/>
    </row>
    <row r="41" spans="1:37" ht="9" customHeight="1">
      <c r="A41" s="31"/>
      <c r="B41" s="26">
        <f>SUM($G41:$H41)</f>
        <v>0</v>
      </c>
      <c r="C41" s="32"/>
      <c r="D41" s="33"/>
      <c r="E41" s="33"/>
      <c r="F41" s="34"/>
      <c r="G41" s="30">
        <f>'[5]1_16'!$F24</f>
        <v>0</v>
      </c>
      <c r="H41" s="30">
        <f>'[5]1_16'!$G24</f>
        <v>0</v>
      </c>
      <c r="I41" s="35"/>
      <c r="K41" s="36">
        <f>IF($B40&lt;B$42,$A42,$A40)</f>
        <v>15</v>
      </c>
      <c r="L41" s="26">
        <f>'[5]1_8'!K16</f>
        <v>4</v>
      </c>
      <c r="M41" s="36" t="str">
        <f>IF($K41&lt;&gt;" ",VLOOKUP(K41,all,8)," ")</f>
        <v>ДАГ</v>
      </c>
      <c r="N41" s="37" t="s">
        <v>5</v>
      </c>
      <c r="O41" s="37" t="s">
        <v>6</v>
      </c>
      <c r="R41" s="48"/>
      <c r="AK41" s="49"/>
    </row>
    <row r="42" spans="1:37" ht="9" customHeight="1">
      <c r="A42" s="25">
        <f>'[5]1_16'!$B25</f>
        <v>15</v>
      </c>
      <c r="B42" s="26">
        <f>'[5]1_16'!K25</f>
        <v>4</v>
      </c>
      <c r="C42" s="27" t="str">
        <f>IF($A42&lt;&gt;" ",CONCATENATE(VLOOKUP($A42,all,2)," ",VLOOKUP($A42,all,3)," (",VLOOKUP($A42,all,12),")")," ")</f>
        <v>Муталієв Умар (,ДАГ)</v>
      </c>
      <c r="D42" s="28"/>
      <c r="E42" s="28"/>
      <c r="F42" s="29"/>
      <c r="G42" s="30" t="s">
        <v>5</v>
      </c>
      <c r="H42" s="30" t="s">
        <v>6</v>
      </c>
      <c r="I42" s="58"/>
      <c r="J42" s="35"/>
      <c r="K42" s="39"/>
      <c r="L42" s="26">
        <f>SUM(N42:O42)</f>
        <v>10</v>
      </c>
      <c r="M42" s="39"/>
      <c r="N42" s="30">
        <f>'[5]1_8'!$F16</f>
        <v>10</v>
      </c>
      <c r="O42" s="30">
        <f>'[5]1_8'!$G16</f>
        <v>0</v>
      </c>
      <c r="P42" s="40"/>
      <c r="R42" s="48"/>
      <c r="AK42" s="49"/>
    </row>
    <row r="43" spans="1:37" ht="9" customHeight="1" thickBot="1">
      <c r="A43" s="41"/>
      <c r="B43" s="42">
        <f>SUM($G43:$H43)</f>
        <v>10</v>
      </c>
      <c r="C43" s="43"/>
      <c r="D43" s="44"/>
      <c r="E43" s="44"/>
      <c r="F43" s="45"/>
      <c r="G43" s="46">
        <f>'[5]1_16'!$F25</f>
        <v>10</v>
      </c>
      <c r="H43" s="46">
        <f>'[5]1_16'!$G25</f>
        <v>0</v>
      </c>
      <c r="K43" s="48"/>
      <c r="P43" s="49"/>
      <c r="R43" s="36">
        <f>IF(L41&lt;L45,K45,K41)</f>
        <v>15</v>
      </c>
      <c r="S43" s="26">
        <f>'[5]1_4'!$K12</f>
        <v>3</v>
      </c>
      <c r="T43" s="36" t="str">
        <f>IF($R43&lt;&gt;" ",VLOOKUP($R43,all,8)," ")</f>
        <v>ДАГ</v>
      </c>
      <c r="U43" s="37" t="s">
        <v>5</v>
      </c>
      <c r="V43" s="37" t="s">
        <v>6</v>
      </c>
      <c r="AK43" s="49"/>
    </row>
    <row r="44" spans="1:37" ht="9" customHeight="1" thickTop="1">
      <c r="A44" s="50">
        <f>'[5]1_16'!$B26</f>
        <v>16</v>
      </c>
      <c r="B44" s="51">
        <f>'[5]1_16'!K26</f>
        <v>0</v>
      </c>
      <c r="C44" s="52" t="str">
        <f>IF($A44&lt;&gt;" ",CONCATENATE(VLOOKUP($A44,all,2)," ",VLOOKUP($A44,all,3)," (",VLOOKUP($A44,all,12),")")," ")</f>
        <v>Семенов Микита (-Лев,БРД)</v>
      </c>
      <c r="D44" s="53"/>
      <c r="E44" s="53"/>
      <c r="F44" s="54"/>
      <c r="G44" s="55" t="s">
        <v>5</v>
      </c>
      <c r="H44" s="55" t="s">
        <v>6</v>
      </c>
      <c r="K44" s="48"/>
      <c r="P44" s="49"/>
      <c r="Q44" s="56"/>
      <c r="R44" s="39"/>
      <c r="S44" s="26">
        <f>SUM(U44:V44)</f>
        <v>2</v>
      </c>
      <c r="T44" s="39"/>
      <c r="U44" s="30">
        <f>'[5]1_4'!$F12</f>
        <v>2</v>
      </c>
      <c r="V44" s="30">
        <f>'[5]1_4'!$G12</f>
        <v>0</v>
      </c>
      <c r="W44" s="40"/>
      <c r="AK44" s="49"/>
    </row>
    <row r="45" spans="1:37" ht="9" customHeight="1">
      <c r="A45" s="31"/>
      <c r="B45" s="26">
        <f>SUM($G45:$H45)</f>
        <v>0</v>
      </c>
      <c r="C45" s="32"/>
      <c r="D45" s="33"/>
      <c r="E45" s="33"/>
      <c r="F45" s="34"/>
      <c r="G45" s="30">
        <f>'[5]1_16'!$F26</f>
        <v>0</v>
      </c>
      <c r="H45" s="30">
        <f>'[5]1_16'!$G26</f>
        <v>0</v>
      </c>
      <c r="I45" s="35"/>
      <c r="K45" s="36">
        <f>IF($B44&lt;B$46,$A46,$A44)</f>
        <v>17</v>
      </c>
      <c r="L45" s="26">
        <f>'[5]1_8'!K17</f>
        <v>0</v>
      </c>
      <c r="M45" s="36" t="str">
        <f>IF($K45&lt;&gt;" ",VLOOKUP(K45,all,8)," ")</f>
        <v>УКР</v>
      </c>
      <c r="N45" s="37" t="s">
        <v>5</v>
      </c>
      <c r="O45" s="37" t="s">
        <v>6</v>
      </c>
      <c r="P45" s="57"/>
      <c r="R45" s="48"/>
      <c r="W45" s="49"/>
      <c r="AK45" s="49"/>
    </row>
    <row r="46" spans="1:37" ht="9" customHeight="1">
      <c r="A46" s="25">
        <f>'[5]1_16'!$B27</f>
        <v>17</v>
      </c>
      <c r="B46" s="26">
        <f>'[5]1_16'!K27</f>
        <v>4</v>
      </c>
      <c r="C46" s="27" t="str">
        <f>IF($A46&lt;&gt;" ",CONCATENATE(VLOOKUP($A46,all,2)," ",VLOOKUP($A46,all,3)," (",VLOOKUP($A46,all,12),")")," ")</f>
        <v>Борута Олексій (,УКР)</v>
      </c>
      <c r="D46" s="28"/>
      <c r="E46" s="28"/>
      <c r="F46" s="29"/>
      <c r="G46" s="30" t="s">
        <v>5</v>
      </c>
      <c r="H46" s="30" t="s">
        <v>6</v>
      </c>
      <c r="I46" s="58"/>
      <c r="J46" s="35"/>
      <c r="K46" s="39"/>
      <c r="L46" s="26">
        <f>SUM(N46:O46)</f>
        <v>0</v>
      </c>
      <c r="M46" s="39"/>
      <c r="N46" s="30">
        <f>'[5]1_8'!$F17</f>
        <v>0</v>
      </c>
      <c r="O46" s="30">
        <f>'[5]1_8'!$G17</f>
        <v>0</v>
      </c>
      <c r="R46" s="48"/>
      <c r="W46" s="49"/>
      <c r="AK46" s="49"/>
    </row>
    <row r="47" spans="1:37" ht="9" customHeight="1" thickBot="1">
      <c r="A47" s="50"/>
      <c r="B47" s="135">
        <f>SUM($G47:$H47)</f>
        <v>12</v>
      </c>
      <c r="C47" s="52"/>
      <c r="D47" s="53"/>
      <c r="E47" s="53"/>
      <c r="F47" s="54"/>
      <c r="G47" s="136">
        <f>'[5]1_16'!$F27</f>
        <v>6</v>
      </c>
      <c r="H47" s="136">
        <f>'[5]1_16'!$G27</f>
        <v>6</v>
      </c>
      <c r="K47" s="48"/>
      <c r="R47" s="48"/>
      <c r="W47" s="49"/>
      <c r="Y47" s="36">
        <f>IF(S43&lt;S51,R51,R43)</f>
        <v>15</v>
      </c>
      <c r="Z47" s="26">
        <f>'[5]1_2'!$K10</f>
        <v>4</v>
      </c>
      <c r="AA47" s="36" t="str">
        <f>IF($Y47&lt;&gt;" ",VLOOKUP($Y47,all,8)," ")</f>
        <v>ДАГ</v>
      </c>
      <c r="AB47" s="37" t="s">
        <v>5</v>
      </c>
      <c r="AC47" s="37" t="s">
        <v>6</v>
      </c>
      <c r="AK47" s="49"/>
    </row>
    <row r="48" spans="1:37" ht="9" customHeight="1" thickTop="1">
      <c r="A48" s="70">
        <f>'[5]1_16'!$B28</f>
        <v>18</v>
      </c>
      <c r="B48" s="71">
        <f>'[5]1_16'!K28</f>
        <v>4</v>
      </c>
      <c r="C48" s="72" t="str">
        <f>IF($A48&lt;&gt;" ",CONCATENATE(VLOOKUP($A48,all,2)," ",VLOOKUP($A48,all,3)," (",VLOOKUP($A48,all,12),")")," ")</f>
        <v>Мурадян Єгор ( ,МЛТ)</v>
      </c>
      <c r="D48" s="73"/>
      <c r="E48" s="73"/>
      <c r="F48" s="74"/>
      <c r="G48" s="75" t="s">
        <v>5</v>
      </c>
      <c r="H48" s="75" t="s">
        <v>6</v>
      </c>
      <c r="K48" s="48"/>
      <c r="R48" s="48"/>
      <c r="W48" s="49"/>
      <c r="X48" s="56"/>
      <c r="Y48" s="39"/>
      <c r="Z48" s="26">
        <f>SUM(AB48:AC48)</f>
        <v>12</v>
      </c>
      <c r="AA48" s="39"/>
      <c r="AB48" s="30">
        <f>'[5]1_2'!$F10</f>
        <v>4</v>
      </c>
      <c r="AC48" s="30">
        <f>'[5]1_2'!$G10</f>
        <v>8</v>
      </c>
      <c r="AD48" s="137"/>
      <c r="AK48" s="49"/>
    </row>
    <row r="49" spans="1:37" ht="9" customHeight="1">
      <c r="A49" s="31"/>
      <c r="B49" s="26">
        <f>SUM($G49:$H49)</f>
        <v>11</v>
      </c>
      <c r="C49" s="32"/>
      <c r="D49" s="33"/>
      <c r="E49" s="33"/>
      <c r="F49" s="34"/>
      <c r="G49" s="30">
        <f>'[5]1_16'!$F28</f>
        <v>7</v>
      </c>
      <c r="H49" s="30">
        <f>'[5]1_16'!$G28</f>
        <v>4</v>
      </c>
      <c r="I49" s="35"/>
      <c r="K49" s="36">
        <f>IF($B48&lt;B$50,$A50,$A48)</f>
        <v>18</v>
      </c>
      <c r="L49" s="26">
        <f>'[5]1_8'!K18</f>
        <v>0</v>
      </c>
      <c r="M49" s="36" t="str">
        <f>IF($K49&lt;&gt;" ",VLOOKUP(K49,all,8)," ")</f>
        <v>МЛТ</v>
      </c>
      <c r="N49" s="37" t="s">
        <v>5</v>
      </c>
      <c r="O49" s="37" t="s">
        <v>6</v>
      </c>
      <c r="R49" s="48"/>
      <c r="W49" s="49"/>
      <c r="AD49" s="49"/>
      <c r="AK49" s="49"/>
    </row>
    <row r="50" spans="1:37" ht="9" customHeight="1">
      <c r="A50" s="25">
        <f>'[5]1_16'!$B29</f>
        <v>19</v>
      </c>
      <c r="B50" s="26">
        <f>'[5]1_16'!K29</f>
        <v>0</v>
      </c>
      <c r="C50" s="27" t="str">
        <f>IF($A50&lt;&gt;" ",CONCATENATE(VLOOKUP($A50,all,2)," ",VLOOKUP($A50,all,3)," (",VLOOKUP($A50,all,12),")")," ")</f>
        <v>Солодовнік Євгеній (Д-УФК1,ХРК)</v>
      </c>
      <c r="D50" s="28"/>
      <c r="E50" s="28"/>
      <c r="F50" s="29"/>
      <c r="G50" s="30" t="s">
        <v>5</v>
      </c>
      <c r="H50" s="30" t="s">
        <v>6</v>
      </c>
      <c r="I50" s="58"/>
      <c r="J50" s="35"/>
      <c r="K50" s="39"/>
      <c r="L50" s="26">
        <f>SUM(N50:O50)</f>
        <v>0</v>
      </c>
      <c r="M50" s="39"/>
      <c r="N50" s="30">
        <f>'[5]1_8'!$F18</f>
        <v>0</v>
      </c>
      <c r="O50" s="30">
        <f>'[5]1_8'!$G18</f>
        <v>0</v>
      </c>
      <c r="P50" s="40"/>
      <c r="R50" s="48"/>
      <c r="W50" s="49"/>
      <c r="AD50" s="49"/>
      <c r="AK50" s="49"/>
    </row>
    <row r="51" spans="1:37" ht="9" customHeight="1" thickBot="1">
      <c r="A51" s="41"/>
      <c r="B51" s="42">
        <f>SUM($G51:$H51)</f>
        <v>0</v>
      </c>
      <c r="C51" s="43"/>
      <c r="D51" s="44"/>
      <c r="E51" s="44"/>
      <c r="F51" s="45"/>
      <c r="G51" s="46">
        <f>'[5]1_16'!$F29</f>
        <v>0</v>
      </c>
      <c r="H51" s="46">
        <f>'[5]1_16'!$G29</f>
        <v>0</v>
      </c>
      <c r="K51" s="48"/>
      <c r="P51" s="49"/>
      <c r="R51" s="36">
        <f>IF(L49&lt;L53,K53,K49)</f>
        <v>20</v>
      </c>
      <c r="S51" s="26">
        <f>'[5]1_4'!$K13</f>
        <v>0</v>
      </c>
      <c r="T51" s="36" t="str">
        <f>IF($R51&lt;&gt;" ",VLOOKUP($R51,all,8)," ")</f>
        <v>ЗДЛ</v>
      </c>
      <c r="U51" s="37" t="s">
        <v>5</v>
      </c>
      <c r="V51" s="37" t="s">
        <v>6</v>
      </c>
      <c r="W51" s="57"/>
      <c r="AD51" s="49"/>
      <c r="AK51" s="49"/>
    </row>
    <row r="52" spans="1:37" ht="9" customHeight="1" thickTop="1">
      <c r="A52" s="50">
        <f>'[5]1_16'!$B30</f>
        <v>20</v>
      </c>
      <c r="B52" s="51">
        <f>'[5]1_16'!K30</f>
        <v>4</v>
      </c>
      <c r="C52" s="52" t="str">
        <f>IF($A52&lt;&gt;" ",CONCATENATE(VLOOKUP($A52,all,2)," ",VLOOKUP($A52,all,3)," (",VLOOKUP($A52,all,12),")")," ")</f>
        <v>Коржан Максим (,ЗДЛ)</v>
      </c>
      <c r="D52" s="53"/>
      <c r="E52" s="53"/>
      <c r="F52" s="54"/>
      <c r="G52" s="55" t="s">
        <v>5</v>
      </c>
      <c r="H52" s="55" t="s">
        <v>6</v>
      </c>
      <c r="K52" s="48"/>
      <c r="P52" s="49"/>
      <c r="Q52" s="56"/>
      <c r="R52" s="39"/>
      <c r="S52" s="26">
        <f>SUM(U52:V52)</f>
        <v>0</v>
      </c>
      <c r="T52" s="39"/>
      <c r="U52" s="30">
        <f>'[5]1_4'!$F13</f>
        <v>0</v>
      </c>
      <c r="V52" s="30">
        <f>'[5]1_4'!$G48</f>
        <v>0</v>
      </c>
      <c r="AD52" s="49"/>
      <c r="AK52" s="49"/>
    </row>
    <row r="53" spans="1:37" ht="9" customHeight="1">
      <c r="A53" s="31"/>
      <c r="B53" s="26">
        <f>SUM($G53:$H53)</f>
        <v>12</v>
      </c>
      <c r="C53" s="32"/>
      <c r="D53" s="33"/>
      <c r="E53" s="33"/>
      <c r="F53" s="34"/>
      <c r="G53" s="30">
        <f>'[5]1_16'!$F30</f>
        <v>7</v>
      </c>
      <c r="H53" s="30">
        <f>'[5]1_16'!$G30</f>
        <v>5</v>
      </c>
      <c r="I53" s="35"/>
      <c r="K53" s="148">
        <f>IF($B52&lt;B$54,$A54,$A52)</f>
        <v>20</v>
      </c>
      <c r="L53" s="26">
        <f>'[5]1_8'!K19</f>
        <v>3</v>
      </c>
      <c r="M53" s="36" t="str">
        <f>IF($K53&lt;&gt;" ",VLOOKUP(K53,all,8)," ")</f>
        <v>ЗДЛ</v>
      </c>
      <c r="N53" s="37" t="s">
        <v>5</v>
      </c>
      <c r="O53" s="37" t="s">
        <v>6</v>
      </c>
      <c r="P53" s="57"/>
      <c r="AD53" s="49"/>
      <c r="AK53" s="49"/>
    </row>
    <row r="54" spans="1:37" ht="9" customHeight="1">
      <c r="A54" s="25">
        <f>'[5]1_16'!$B31</f>
        <v>21</v>
      </c>
      <c r="B54" s="26">
        <f>'[5]1_16'!K31</f>
        <v>1</v>
      </c>
      <c r="C54" s="27" t="str">
        <f>IF($A54&lt;&gt;" ",CONCATENATE(VLOOKUP($A54,all,2)," ",VLOOKUP($A54,all,3)," (",VLOOKUP($A54,all,12),")")," ")</f>
        <v>Закарієв Шаміль (,ОДС)</v>
      </c>
      <c r="D54" s="28"/>
      <c r="E54" s="28"/>
      <c r="F54" s="29"/>
      <c r="G54" s="30" t="s">
        <v>5</v>
      </c>
      <c r="H54" s="30" t="s">
        <v>6</v>
      </c>
      <c r="I54" s="58"/>
      <c r="J54" s="35"/>
      <c r="K54" s="149"/>
      <c r="L54" s="26">
        <f>SUM(N54:O54)</f>
        <v>5</v>
      </c>
      <c r="M54" s="39"/>
      <c r="N54" s="30">
        <f>'[5]1_8'!$F19</f>
        <v>5</v>
      </c>
      <c r="O54" s="30">
        <f>'[5]1_8'!$G19</f>
        <v>0</v>
      </c>
      <c r="AD54" s="49"/>
      <c r="AK54" s="49"/>
    </row>
    <row r="55" spans="1:37" ht="9" customHeight="1" thickBot="1">
      <c r="A55" s="50"/>
      <c r="B55" s="135">
        <f>SUM($G55:$H55)</f>
        <v>1</v>
      </c>
      <c r="C55" s="52"/>
      <c r="D55" s="53"/>
      <c r="E55" s="53"/>
      <c r="F55" s="54"/>
      <c r="G55" s="136">
        <f>'[5]1_16'!$F31</f>
        <v>0</v>
      </c>
      <c r="H55" s="136">
        <f>'[5]1_16'!$G31</f>
        <v>1</v>
      </c>
      <c r="K55" s="48"/>
      <c r="AD55" s="49"/>
      <c r="AF55" s="36">
        <f>IF(Z47&lt;Z63,Y63,Y47)</f>
        <v>15</v>
      </c>
      <c r="AG55" s="120">
        <f>'[5]фінал'!$K9</f>
        <v>4</v>
      </c>
      <c r="AH55" s="36" t="str">
        <f>IF($AF55&lt;&gt;" ",VLOOKUP($AF55,all,8)," ")</f>
        <v>ДАГ</v>
      </c>
      <c r="AI55" s="37" t="s">
        <v>5</v>
      </c>
      <c r="AJ55" s="37" t="s">
        <v>6</v>
      </c>
      <c r="AK55" s="57"/>
    </row>
    <row r="56" spans="1:36" ht="9" customHeight="1" thickTop="1">
      <c r="A56" s="70">
        <f>'[5]1_16'!$B32</f>
        <v>22</v>
      </c>
      <c r="B56" s="71">
        <f>'[5]1_16'!K32</f>
        <v>3</v>
      </c>
      <c r="C56" s="72" t="str">
        <f>IF($A56&lt;&gt;" ",CONCATENATE(VLOOKUP($A56,all,2)," ",VLOOKUP($A56,all,3)," (",VLOOKUP($A56,all,12),")")," ")</f>
        <v>Гордієнко Сергій (,ОДС)</v>
      </c>
      <c r="D56" s="73"/>
      <c r="E56" s="73"/>
      <c r="F56" s="74"/>
      <c r="G56" s="75" t="s">
        <v>5</v>
      </c>
      <c r="H56" s="75" t="s">
        <v>6</v>
      </c>
      <c r="K56" s="48"/>
      <c r="AD56" s="49"/>
      <c r="AE56" s="56"/>
      <c r="AF56" s="39"/>
      <c r="AG56" s="26">
        <f>SUM(AI56:AJ56)</f>
        <v>12</v>
      </c>
      <c r="AH56" s="39"/>
      <c r="AI56" s="30">
        <f>'[5]фінал'!$F9</f>
        <v>12</v>
      </c>
      <c r="AJ56" s="30">
        <f>'[5]фінал'!$G9</f>
        <v>0</v>
      </c>
    </row>
    <row r="57" spans="1:30" ht="9" customHeight="1">
      <c r="A57" s="31"/>
      <c r="B57" s="26">
        <f>SUM($G57:$H57)</f>
        <v>6</v>
      </c>
      <c r="C57" s="32"/>
      <c r="D57" s="33"/>
      <c r="E57" s="33"/>
      <c r="F57" s="34"/>
      <c r="G57" s="30">
        <f>'[5]1_16'!$F32</f>
        <v>2</v>
      </c>
      <c r="H57" s="30">
        <f>'[5]1_16'!$G32</f>
        <v>4</v>
      </c>
      <c r="I57" s="35"/>
      <c r="K57" s="148">
        <f>IF($B56&lt;B$58,$A58,$A56)</f>
        <v>22</v>
      </c>
      <c r="L57" s="26">
        <f>'[5]1_8'!K20</f>
        <v>3</v>
      </c>
      <c r="M57" s="36" t="str">
        <f>IF($K57&lt;&gt;" ",VLOOKUP(K57,all,8)," ")</f>
        <v>ОДС</v>
      </c>
      <c r="N57" s="37" t="s">
        <v>5</v>
      </c>
      <c r="O57" s="37" t="s">
        <v>6</v>
      </c>
      <c r="AD57" s="49"/>
    </row>
    <row r="58" spans="1:30" ht="9" customHeight="1">
      <c r="A58" s="25">
        <f>'[5]1_16'!$B33</f>
        <v>23</v>
      </c>
      <c r="B58" s="26">
        <f>'[5]1_16'!K33</f>
        <v>1</v>
      </c>
      <c r="C58" s="27" t="str">
        <f>IF($A58&lt;&gt;" ",CONCATENATE(VLOOKUP($A58,all,2)," ",VLOOKUP($A58,all,3)," (",VLOOKUP($A58,all,12),")")," ")</f>
        <v>Каїбов Еміль (-Д4,ХРК)</v>
      </c>
      <c r="D58" s="28"/>
      <c r="E58" s="28"/>
      <c r="F58" s="29"/>
      <c r="G58" s="30" t="s">
        <v>5</v>
      </c>
      <c r="H58" s="30" t="s">
        <v>6</v>
      </c>
      <c r="I58" s="58"/>
      <c r="J58" s="35"/>
      <c r="K58" s="149"/>
      <c r="L58" s="26">
        <f>SUM(N58:O58)</f>
        <v>4</v>
      </c>
      <c r="M58" s="39"/>
      <c r="N58" s="30">
        <f>'[5]1_8'!$F20</f>
        <v>0</v>
      </c>
      <c r="O58" s="30">
        <f>'[5]1_8'!$G20</f>
        <v>4</v>
      </c>
      <c r="P58" s="40"/>
      <c r="AD58" s="49"/>
    </row>
    <row r="59" spans="1:30" ht="9" customHeight="1" thickBot="1">
      <c r="A59" s="41"/>
      <c r="B59" s="42">
        <f>SUM($G59:$H59)</f>
        <v>6</v>
      </c>
      <c r="C59" s="43"/>
      <c r="D59" s="44"/>
      <c r="E59" s="44"/>
      <c r="F59" s="45"/>
      <c r="G59" s="46">
        <f>'[5]1_16'!$F33</f>
        <v>4</v>
      </c>
      <c r="H59" s="46">
        <f>'[5]1_16'!$G33</f>
        <v>2</v>
      </c>
      <c r="K59" s="48"/>
      <c r="P59" s="49"/>
      <c r="R59" s="36">
        <f>IF(L57&lt;L61,K61,K57)</f>
        <v>22</v>
      </c>
      <c r="S59" s="26">
        <f>'[5]1_4'!$K14</f>
        <v>4</v>
      </c>
      <c r="T59" s="36" t="str">
        <f>IF($R59&lt;&gt;" ",VLOOKUP($R59,all,8)," ")</f>
        <v>ОДС</v>
      </c>
      <c r="U59" s="37" t="s">
        <v>5</v>
      </c>
      <c r="V59" s="37" t="s">
        <v>6</v>
      </c>
      <c r="AD59" s="49"/>
    </row>
    <row r="60" spans="1:30" ht="9" customHeight="1" thickTop="1">
      <c r="A60" s="50">
        <f>'[5]1_16'!$B34</f>
        <v>24</v>
      </c>
      <c r="B60" s="51">
        <f>'[5]1_16'!K34</f>
        <v>0</v>
      </c>
      <c r="C60" s="52" t="str">
        <f>IF($A60&lt;&gt;" ",CONCATENATE(VLOOKUP($A60,all,2)," ",VLOOKUP($A60,all,3)," (",VLOOKUP($A60,all,12),")")," ")</f>
        <v>Шульженко Сергій (МОН,КРГ)</v>
      </c>
      <c r="D60" s="53"/>
      <c r="E60" s="53"/>
      <c r="F60" s="54"/>
      <c r="G60" s="55" t="s">
        <v>5</v>
      </c>
      <c r="H60" s="55" t="s">
        <v>6</v>
      </c>
      <c r="K60" s="48"/>
      <c r="P60" s="49"/>
      <c r="Q60" s="56"/>
      <c r="R60" s="39"/>
      <c r="S60" s="26">
        <f>SUM(U60:V60)</f>
        <v>11</v>
      </c>
      <c r="T60" s="39"/>
      <c r="U60" s="30">
        <f>'[5]1_4'!$F14</f>
        <v>11</v>
      </c>
      <c r="V60" s="30">
        <f>'[5]1_4'!$G56</f>
        <v>0</v>
      </c>
      <c r="W60" s="40"/>
      <c r="AD60" s="49"/>
    </row>
    <row r="61" spans="1:30" ht="9" customHeight="1">
      <c r="A61" s="31"/>
      <c r="B61" s="26">
        <f>SUM($G61:$H61)</f>
        <v>0</v>
      </c>
      <c r="C61" s="32"/>
      <c r="D61" s="33"/>
      <c r="E61" s="33"/>
      <c r="F61" s="34"/>
      <c r="G61" s="30">
        <f>'[5]1_16'!$F34</f>
        <v>0</v>
      </c>
      <c r="H61" s="30">
        <f>'[5]1_16'!$G34</f>
        <v>0</v>
      </c>
      <c r="I61" s="35"/>
      <c r="K61" s="148">
        <f>IF($B60&lt;B$62,$A62,$A60)</f>
        <v>25</v>
      </c>
      <c r="L61" s="26">
        <f>'[5]1_8'!K21</f>
        <v>1</v>
      </c>
      <c r="M61" s="36" t="str">
        <f>IF($K61&lt;&gt;" ",VLOOKUP(K61,all,8)," ")</f>
        <v>ХРК</v>
      </c>
      <c r="N61" s="37" t="s">
        <v>5</v>
      </c>
      <c r="O61" s="37" t="s">
        <v>6</v>
      </c>
      <c r="P61" s="57"/>
      <c r="R61" s="48"/>
      <c r="W61" s="49"/>
      <c r="AD61" s="49"/>
    </row>
    <row r="62" spans="1:30" ht="9" customHeight="1">
      <c r="A62" s="25">
        <f>'[5]1_16'!$B35</f>
        <v>25</v>
      </c>
      <c r="B62" s="26">
        <f>'[5]1_16'!K35</f>
        <v>4</v>
      </c>
      <c r="C62" s="27" t="str">
        <f>IF($A62&lt;&gt;" ",CONCATENATE(VLOOKUP($A62,all,2)," ",VLOOKUP($A62,all,3)," (",VLOOKUP($A62,all,12),")")," ")</f>
        <v>Бороган Денис (Д-УФК1,ХРК)</v>
      </c>
      <c r="D62" s="28"/>
      <c r="E62" s="28"/>
      <c r="F62" s="29"/>
      <c r="G62" s="30" t="s">
        <v>5</v>
      </c>
      <c r="H62" s="30" t="s">
        <v>6</v>
      </c>
      <c r="I62" s="58"/>
      <c r="J62" s="35"/>
      <c r="K62" s="149"/>
      <c r="L62" s="26">
        <f>SUM(N62:O62)</f>
        <v>4</v>
      </c>
      <c r="M62" s="39"/>
      <c r="N62" s="30">
        <f>'[5]1_8'!$F21</f>
        <v>1</v>
      </c>
      <c r="O62" s="30">
        <f>'[5]1_8'!$G21</f>
        <v>3</v>
      </c>
      <c r="R62" s="48"/>
      <c r="W62" s="49"/>
      <c r="AD62" s="49"/>
    </row>
    <row r="63" spans="1:30" ht="9" customHeight="1" thickBot="1">
      <c r="A63" s="50"/>
      <c r="B63" s="135">
        <f>SUM($G63:$H63)</f>
        <v>10</v>
      </c>
      <c r="C63" s="52"/>
      <c r="D63" s="53"/>
      <c r="E63" s="53"/>
      <c r="F63" s="54"/>
      <c r="G63" s="136">
        <f>'[5]1_16'!$F35</f>
        <v>10</v>
      </c>
      <c r="H63" s="136">
        <f>'[5]1_16'!$G35</f>
        <v>0</v>
      </c>
      <c r="K63" s="48"/>
      <c r="R63" s="48"/>
      <c r="W63" s="49"/>
      <c r="Y63" s="36">
        <f>IF(S59&lt;S67,R67,R59)</f>
        <v>22</v>
      </c>
      <c r="Z63" s="26">
        <f>'[5]1_2'!$K11</f>
        <v>1</v>
      </c>
      <c r="AA63" s="36" t="str">
        <f>IF($Y63&lt;&gt;" ",VLOOKUP($Y63,all,8)," ")</f>
        <v>ОДС</v>
      </c>
      <c r="AB63" s="37" t="s">
        <v>5</v>
      </c>
      <c r="AC63" s="37" t="s">
        <v>6</v>
      </c>
      <c r="AD63" s="57"/>
    </row>
    <row r="64" spans="1:29" ht="9" customHeight="1" thickTop="1">
      <c r="A64" s="70">
        <f>'[5]1_16'!$B36</f>
        <v>26</v>
      </c>
      <c r="B64" s="71">
        <f>'[5]1_16'!K36</f>
        <v>0</v>
      </c>
      <c r="C64" s="72" t="str">
        <f>IF($A64&lt;&gt;" ",CONCATENATE(VLOOKUP($A64,all,2)," ",VLOOKUP($A64,all,3)," (",VLOOKUP($A64,all,12),")")," ")</f>
        <v>Пандоєв Олександр (С-УФК1,ХРК)</v>
      </c>
      <c r="D64" s="73"/>
      <c r="E64" s="73"/>
      <c r="F64" s="74"/>
      <c r="G64" s="75" t="s">
        <v>5</v>
      </c>
      <c r="H64" s="75" t="s">
        <v>6</v>
      </c>
      <c r="K64" s="48"/>
      <c r="R64" s="48"/>
      <c r="W64" s="49"/>
      <c r="X64" s="56"/>
      <c r="Y64" s="39"/>
      <c r="Z64" s="26">
        <f>SUM(AB64:AC64)</f>
        <v>2</v>
      </c>
      <c r="AA64" s="39"/>
      <c r="AB64" s="30">
        <f>'[5]1_2'!$F11</f>
        <v>2</v>
      </c>
      <c r="AC64" s="30">
        <f>'[5]1_2'!$G56</f>
        <v>0</v>
      </c>
    </row>
    <row r="65" spans="1:23" ht="9" customHeight="1">
      <c r="A65" s="31"/>
      <c r="B65" s="26">
        <f>SUM($G65:$H65)</f>
        <v>0</v>
      </c>
      <c r="C65" s="32"/>
      <c r="D65" s="33"/>
      <c r="E65" s="33"/>
      <c r="F65" s="34"/>
      <c r="G65" s="30">
        <f>'[5]1_16'!$F36</f>
        <v>0</v>
      </c>
      <c r="H65" s="30">
        <f>'[5]1_16'!$G36</f>
        <v>0</v>
      </c>
      <c r="I65" s="35"/>
      <c r="K65" s="148">
        <f>IF($B64&lt;B$66,$A66,$A64)</f>
        <v>27</v>
      </c>
      <c r="L65" s="26">
        <f>'[5]1_8'!K22</f>
        <v>1</v>
      </c>
      <c r="M65" s="36" t="str">
        <f>IF($K65&lt;&gt;" ",VLOOKUP(K65,all,8)," ")</f>
        <v>ПЛТ</v>
      </c>
      <c r="N65" s="37" t="s">
        <v>5</v>
      </c>
      <c r="O65" s="37" t="s">
        <v>6</v>
      </c>
      <c r="R65" s="48"/>
      <c r="W65" s="49"/>
    </row>
    <row r="66" spans="1:37" ht="9" customHeight="1">
      <c r="A66" s="25">
        <f>'[5]1_16'!$B37</f>
        <v>27</v>
      </c>
      <c r="B66" s="26">
        <f>'[5]1_16'!K37</f>
        <v>4</v>
      </c>
      <c r="C66" s="27" t="str">
        <f>IF($A66&lt;&gt;" ",CONCATENATE(VLOOKUP($A66,all,2)," ",VLOOKUP($A66,all,3)," (",VLOOKUP($A66,all,12),")")," ")</f>
        <v>Шестаков Олександр (,ПЛТ)</v>
      </c>
      <c r="D66" s="28"/>
      <c r="E66" s="28"/>
      <c r="F66" s="29"/>
      <c r="G66" s="30" t="s">
        <v>5</v>
      </c>
      <c r="H66" s="30" t="s">
        <v>6</v>
      </c>
      <c r="I66" s="58"/>
      <c r="J66" s="35"/>
      <c r="K66" s="149"/>
      <c r="L66" s="26">
        <f>SUM(N66:O66)</f>
        <v>8</v>
      </c>
      <c r="M66" s="39"/>
      <c r="N66" s="30">
        <f>'[5]1_8'!$F22</f>
        <v>6</v>
      </c>
      <c r="O66" s="30">
        <f>'[5]1_8'!$G22</f>
        <v>2</v>
      </c>
      <c r="P66" s="40"/>
      <c r="R66" s="48"/>
      <c r="W66" s="49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</row>
    <row r="67" spans="1:37" ht="9" customHeight="1" thickBot="1">
      <c r="A67" s="41"/>
      <c r="B67" s="42">
        <f>SUM($G67:$H67)</f>
        <v>13</v>
      </c>
      <c r="C67" s="43"/>
      <c r="D67" s="44"/>
      <c r="E67" s="44"/>
      <c r="F67" s="45"/>
      <c r="G67" s="46">
        <f>'[5]1_16'!$F37</f>
        <v>3</v>
      </c>
      <c r="H67" s="46">
        <f>'[5]1_16'!$G37</f>
        <v>10</v>
      </c>
      <c r="K67" s="48"/>
      <c r="P67" s="49"/>
      <c r="R67" s="36">
        <f>IF(L65&lt;L69,K69,K65)</f>
        <v>28</v>
      </c>
      <c r="S67" s="26">
        <f>'[5]1_4'!$K15</f>
        <v>0</v>
      </c>
      <c r="T67" s="36" t="str">
        <f>IF($R67&lt;&gt;" ",VLOOKUP($R67,all,8)," ")</f>
        <v>БХМ</v>
      </c>
      <c r="U67" s="37" t="s">
        <v>5</v>
      </c>
      <c r="V67" s="37" t="s">
        <v>6</v>
      </c>
      <c r="W67" s="57"/>
      <c r="AA67" s="96" t="s">
        <v>8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9" customHeight="1" thickTop="1">
      <c r="A68" s="50">
        <f>'[5]1_16'!$B38</f>
        <v>28</v>
      </c>
      <c r="B68" s="51">
        <f>'[5]1_16'!K38</f>
        <v>3</v>
      </c>
      <c r="C68" s="52" t="str">
        <f>IF($A68&lt;&gt;" ",CONCATENATE(VLOOKUP($A68,all,2)," ",VLOOKUP($A68,all,3)," (",VLOOKUP($A68,all,12),")")," ")</f>
        <v>Василенцев Микита (-ДВУОР,БХМ)</v>
      </c>
      <c r="D68" s="53"/>
      <c r="E68" s="53"/>
      <c r="F68" s="54"/>
      <c r="G68" s="55" t="s">
        <v>5</v>
      </c>
      <c r="H68" s="55" t="s">
        <v>6</v>
      </c>
      <c r="K68" s="48"/>
      <c r="P68" s="49"/>
      <c r="Q68" s="56"/>
      <c r="R68" s="39"/>
      <c r="S68" s="26">
        <f>SUM(U68:V68)</f>
        <v>0</v>
      </c>
      <c r="T68" s="39"/>
      <c r="U68" s="30">
        <f>'[5]1_4'!$F15</f>
        <v>0</v>
      </c>
      <c r="V68" s="30">
        <f>'[5]1_4'!$G15</f>
        <v>0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16" ht="9" customHeight="1">
      <c r="A69" s="31"/>
      <c r="B69" s="26">
        <f>SUM($G69:$H69)</f>
        <v>9</v>
      </c>
      <c r="C69" s="32"/>
      <c r="D69" s="33"/>
      <c r="E69" s="33"/>
      <c r="F69" s="34"/>
      <c r="G69" s="30">
        <f>'[5]1_16'!$F38</f>
        <v>4</v>
      </c>
      <c r="H69" s="30">
        <f>'[5]1_16'!$G38</f>
        <v>5</v>
      </c>
      <c r="I69" s="35"/>
      <c r="K69" s="148">
        <f>IF($B68&lt;B$70,$A70,$A68)</f>
        <v>28</v>
      </c>
      <c r="L69" s="26">
        <f>'[5]1_8'!K23</f>
        <v>4</v>
      </c>
      <c r="M69" s="36" t="str">
        <f>IF($K69&lt;&gt;" ",VLOOKUP(K69,all,8)," ")</f>
        <v>БХМ</v>
      </c>
      <c r="N69" s="37" t="s">
        <v>5</v>
      </c>
      <c r="O69" s="37" t="s">
        <v>6</v>
      </c>
      <c r="P69" s="57"/>
    </row>
    <row r="70" spans="1:37" ht="9" customHeight="1">
      <c r="A70" s="25">
        <f>'[5]1_16'!$B39</f>
        <v>29</v>
      </c>
      <c r="B70" s="26">
        <f>'[5]1_16'!K39</f>
        <v>1</v>
      </c>
      <c r="C70" s="27" t="str">
        <f>IF($A70&lt;&gt;" ",CONCATENATE(VLOOKUP($A70,all,2)," ",VLOOKUP($A70,all,3)," (",VLOOKUP($A70,all,12),")")," ")</f>
        <v>Огли Червоня (,ДНП)</v>
      </c>
      <c r="D70" s="28"/>
      <c r="E70" s="28"/>
      <c r="F70" s="29"/>
      <c r="G70" s="30" t="s">
        <v>5</v>
      </c>
      <c r="H70" s="30" t="s">
        <v>6</v>
      </c>
      <c r="I70" s="58"/>
      <c r="J70" s="35"/>
      <c r="K70" s="149"/>
      <c r="L70" s="26">
        <f>SUM(N70:O70)</f>
        <v>19</v>
      </c>
      <c r="M70" s="39"/>
      <c r="N70" s="30">
        <f>'[5]1_8'!$F23</f>
        <v>9</v>
      </c>
      <c r="O70" s="30">
        <f>'[5]1_8'!$G23</f>
        <v>10</v>
      </c>
      <c r="AA70" s="100">
        <v>1</v>
      </c>
      <c r="AB70" s="101">
        <f>AA39</f>
        <v>15</v>
      </c>
      <c r="AC70" s="102" t="str">
        <f aca="true" t="shared" si="0" ref="AC70:AC89">VLOOKUP(AB70,all,8)</f>
        <v>ДАГ</v>
      </c>
      <c r="AD70" s="102"/>
      <c r="AE70" s="102"/>
      <c r="AF70" s="103" t="str">
        <f aca="true" t="shared" si="1" ref="AF70:AF89">CONCATENATE(VLOOKUP(AB70,all,2)," ",VLOOKUP(AB70,all,3))</f>
        <v>Муталієв Умар</v>
      </c>
      <c r="AG70" s="103"/>
      <c r="AH70" s="103"/>
      <c r="AI70" s="103"/>
      <c r="AJ70" s="103"/>
      <c r="AK70" s="104"/>
    </row>
    <row r="71" spans="1:37" ht="9" customHeight="1">
      <c r="A71" s="31"/>
      <c r="B71" s="26">
        <f>SUM($G71:$H71)</f>
        <v>4</v>
      </c>
      <c r="C71" s="32"/>
      <c r="D71" s="33"/>
      <c r="E71" s="33"/>
      <c r="F71" s="34"/>
      <c r="G71" s="30">
        <f>'[5]1_16'!$F39</f>
        <v>2</v>
      </c>
      <c r="H71" s="30">
        <f>'[5]1_16'!$G39</f>
        <v>2</v>
      </c>
      <c r="K71" s="48"/>
      <c r="AA71" s="100">
        <f>AA70+1</f>
        <v>2</v>
      </c>
      <c r="AB71" s="101">
        <f>IF(AG23&lt;AG55,AF23,AF55)</f>
        <v>1</v>
      </c>
      <c r="AC71" s="102" t="str">
        <f t="shared" si="0"/>
        <v>МЛД</v>
      </c>
      <c r="AD71" s="102"/>
      <c r="AE71" s="102"/>
      <c r="AF71" s="103" t="str">
        <f t="shared" si="1"/>
        <v>Тону Стефан</v>
      </c>
      <c r="AG71" s="103"/>
      <c r="AH71" s="103"/>
      <c r="AI71" s="103"/>
      <c r="AJ71" s="103"/>
      <c r="AK71" s="104"/>
    </row>
    <row r="72" spans="27:37" ht="9" customHeight="1">
      <c r="AA72" s="100">
        <f>AA71+1</f>
        <v>3</v>
      </c>
      <c r="AB72" s="101">
        <f>Y79</f>
        <v>5</v>
      </c>
      <c r="AC72" s="102" t="str">
        <f t="shared" si="0"/>
        <v>Київ</v>
      </c>
      <c r="AD72" s="102"/>
      <c r="AE72" s="102"/>
      <c r="AF72" s="103" t="str">
        <f t="shared" si="1"/>
        <v>Легкий Олександр</v>
      </c>
      <c r="AG72" s="103"/>
      <c r="AH72" s="103"/>
      <c r="AI72" s="103"/>
      <c r="AJ72" s="103"/>
      <c r="AK72" s="104"/>
    </row>
    <row r="73" spans="4:37" ht="9.75" customHeight="1">
      <c r="D73" s="93" t="s">
        <v>7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AA73" s="100">
        <v>3</v>
      </c>
      <c r="AB73" s="101">
        <f>Y87</f>
        <v>17</v>
      </c>
      <c r="AC73" s="102" t="str">
        <f t="shared" si="0"/>
        <v>УКР</v>
      </c>
      <c r="AD73" s="102"/>
      <c r="AE73" s="102"/>
      <c r="AF73" s="103" t="str">
        <f t="shared" si="1"/>
        <v>Борута Олексій</v>
      </c>
      <c r="AG73" s="103"/>
      <c r="AH73" s="103"/>
      <c r="AI73" s="103"/>
      <c r="AJ73" s="103"/>
      <c r="AK73" s="104"/>
    </row>
    <row r="74" spans="3:37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AA74" s="100">
        <v>5</v>
      </c>
      <c r="AB74" s="101">
        <f>IF(S80&lt;S78,R80,R78)</f>
        <v>6</v>
      </c>
      <c r="AC74" s="102" t="str">
        <f t="shared" si="0"/>
        <v>БЛР</v>
      </c>
      <c r="AD74" s="102"/>
      <c r="AE74" s="102"/>
      <c r="AF74" s="103" t="str">
        <f t="shared" si="1"/>
        <v>Максимов Денис</v>
      </c>
      <c r="AG74" s="103"/>
      <c r="AH74" s="103"/>
      <c r="AI74" s="103"/>
      <c r="AJ74" s="103"/>
      <c r="AK74" s="104"/>
    </row>
    <row r="75" spans="6:37" ht="11.25" customHeight="1">
      <c r="F75" s="97" t="s">
        <v>9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AA75" s="100">
        <v>5</v>
      </c>
      <c r="AB75" s="101">
        <f>IF(S86&gt;S88,R88,R86)</f>
        <v>22</v>
      </c>
      <c r="AC75" s="102" t="str">
        <f t="shared" si="0"/>
        <v>ОДС</v>
      </c>
      <c r="AD75" s="102"/>
      <c r="AE75" s="102"/>
      <c r="AF75" s="103" t="str">
        <f t="shared" si="1"/>
        <v>Гордієнко Сергій</v>
      </c>
      <c r="AG75" s="103"/>
      <c r="AH75" s="103"/>
      <c r="AI75" s="103"/>
      <c r="AJ75" s="103"/>
      <c r="AK75" s="104"/>
    </row>
    <row r="76" spans="3:37" ht="9.75" customHeight="1">
      <c r="C76" s="150"/>
      <c r="D76" s="105" t="str">
        <f>'[5]втішні_зустріч1'!$B$8</f>
        <v> </v>
      </c>
      <c r="E76" s="37">
        <f>'[5]втішні_зустріч1'!K8</f>
        <v>0</v>
      </c>
      <c r="F76" s="105" t="str">
        <f>IF(D76&lt;&gt;" ",VLOOKUP(D76,all,8)," ")</f>
        <v> </v>
      </c>
      <c r="G76" s="37" t="s">
        <v>5</v>
      </c>
      <c r="H76" s="37" t="s">
        <v>6</v>
      </c>
      <c r="I76" s="13"/>
      <c r="J76" s="13"/>
      <c r="K76" s="13"/>
      <c r="L76" s="13"/>
      <c r="M76" s="13"/>
      <c r="P76" s="13"/>
      <c r="Q76" s="13"/>
      <c r="R76" s="13"/>
      <c r="S76" s="13"/>
      <c r="T76" s="13"/>
      <c r="AA76" s="120">
        <v>7</v>
      </c>
      <c r="AB76" s="101">
        <f>'[5]данные'!K17</f>
        <v>12</v>
      </c>
      <c r="AC76" s="102" t="str">
        <f t="shared" si="0"/>
        <v>МЛД</v>
      </c>
      <c r="AD76" s="102"/>
      <c r="AE76" s="102"/>
      <c r="AF76" s="103" t="str">
        <f t="shared" si="1"/>
        <v>Діакон Васілє</v>
      </c>
      <c r="AG76" s="103"/>
      <c r="AH76" s="103"/>
      <c r="AI76" s="103"/>
      <c r="AJ76" s="103"/>
      <c r="AK76" s="104"/>
    </row>
    <row r="77" spans="3:37" ht="9" customHeight="1" thickBot="1">
      <c r="C77" s="150"/>
      <c r="D77" s="106"/>
      <c r="E77" s="107">
        <f>SUM(G77:H77)</f>
        <v>0</v>
      </c>
      <c r="F77" s="106"/>
      <c r="G77" s="107">
        <f>'[5]втішні_зустріч1'!$F$8</f>
        <v>0</v>
      </c>
      <c r="H77" s="107">
        <f>'[5]втішні_зустріч1'!$G$8</f>
        <v>0</v>
      </c>
      <c r="I77" s="108"/>
      <c r="J77" s="13"/>
      <c r="K77" s="105">
        <f>'[5]втішні_зустріч2'!$B$8</f>
        <v>2</v>
      </c>
      <c r="L77" s="37">
        <f>'[5]втішні_зустріч2'!K8</f>
        <v>0</v>
      </c>
      <c r="M77" s="105" t="str">
        <f>IF(K77&lt;&gt;" ",VLOOKUP(K77,all,8)," ")</f>
        <v>МЛТ</v>
      </c>
      <c r="N77" s="37" t="s">
        <v>5</v>
      </c>
      <c r="O77" s="37" t="s">
        <v>6</v>
      </c>
      <c r="P77" s="13"/>
      <c r="Q77" s="13"/>
      <c r="R77" s="13"/>
      <c r="S77" s="13"/>
      <c r="T77" s="13"/>
      <c r="AA77" s="120">
        <v>8</v>
      </c>
      <c r="AB77" s="101">
        <f>'[5]данные'!K18</f>
        <v>28</v>
      </c>
      <c r="AC77" s="102" t="str">
        <f t="shared" si="0"/>
        <v>БХМ</v>
      </c>
      <c r="AD77" s="102"/>
      <c r="AE77" s="102"/>
      <c r="AF77" s="103" t="str">
        <f t="shared" si="1"/>
        <v>Василенцев Микита</v>
      </c>
      <c r="AG77" s="103"/>
      <c r="AH77" s="103"/>
      <c r="AI77" s="103"/>
      <c r="AJ77" s="103"/>
      <c r="AK77" s="104"/>
    </row>
    <row r="78" spans="3:37" ht="9" customHeight="1" thickBot="1" thickTop="1">
      <c r="C78" s="150"/>
      <c r="D78" s="109">
        <f>'[5]втішні_зустріч1'!$B$9</f>
        <v>2</v>
      </c>
      <c r="E78" s="110">
        <f>'[5]втішні_зустріч1'!K9</f>
        <v>0</v>
      </c>
      <c r="F78" s="109" t="str">
        <f>IF(D78&lt;&gt;" ",VLOOKUP(D78,all,8)," ")</f>
        <v>МЛТ</v>
      </c>
      <c r="G78" s="110" t="s">
        <v>5</v>
      </c>
      <c r="H78" s="110" t="s">
        <v>6</v>
      </c>
      <c r="I78" s="110"/>
      <c r="J78" s="108"/>
      <c r="K78" s="106"/>
      <c r="L78" s="107">
        <f>SUM(N78:O78)</f>
        <v>8</v>
      </c>
      <c r="M78" s="106"/>
      <c r="N78" s="107">
        <f>'[5]втішні_зустріч2'!$F$8</f>
        <v>8</v>
      </c>
      <c r="O78" s="107">
        <f>'[5]втішні_зустріч2'!$G$8</f>
        <v>0</v>
      </c>
      <c r="P78" s="108"/>
      <c r="Q78" s="13"/>
      <c r="R78" s="105">
        <f>'[5]за 3м'!B8</f>
        <v>5</v>
      </c>
      <c r="S78" s="37">
        <f>'[5]за 3м'!K8</f>
        <v>5</v>
      </c>
      <c r="T78" s="105" t="str">
        <f>IF(R78&lt;&gt;" ",VLOOKUP(R78,all,8)," ")</f>
        <v>Київ</v>
      </c>
      <c r="U78" s="37" t="s">
        <v>5</v>
      </c>
      <c r="V78" s="37" t="s">
        <v>6</v>
      </c>
      <c r="AA78" s="120">
        <v>9</v>
      </c>
      <c r="AB78" s="101">
        <f>'[5]данные'!K19</f>
        <v>20</v>
      </c>
      <c r="AC78" s="102" t="str">
        <f t="shared" si="0"/>
        <v>ЗДЛ</v>
      </c>
      <c r="AD78" s="102"/>
      <c r="AE78" s="102"/>
      <c r="AF78" s="103" t="str">
        <f t="shared" si="1"/>
        <v>Коржан Максим</v>
      </c>
      <c r="AG78" s="103"/>
      <c r="AH78" s="103"/>
      <c r="AI78" s="103"/>
      <c r="AJ78" s="103"/>
      <c r="AK78" s="104"/>
    </row>
    <row r="79" spans="3:37" ht="9" customHeight="1" thickBot="1" thickTop="1">
      <c r="C79" s="150"/>
      <c r="D79" s="115"/>
      <c r="E79" s="37">
        <f>SUM(G79:H79)</f>
        <v>0</v>
      </c>
      <c r="F79" s="115"/>
      <c r="G79" s="37">
        <f>'[5]втішні_зустріч1'!$F$9</f>
        <v>0</v>
      </c>
      <c r="H79" s="37">
        <f>'[5]втішні_зустріч1'!$G$9</f>
        <v>0</v>
      </c>
      <c r="I79" s="13"/>
      <c r="J79" s="13"/>
      <c r="K79" s="109">
        <f>'[5]втішні_зустріч2'!$B$9</f>
        <v>5</v>
      </c>
      <c r="L79" s="110">
        <f>'[5]втішні_зустріч2'!K9</f>
        <v>5</v>
      </c>
      <c r="M79" s="109" t="str">
        <f>IF(K79&lt;&gt;" ",VLOOKUP(K79,all,8)," ")</f>
        <v>Київ</v>
      </c>
      <c r="N79" s="110" t="s">
        <v>5</v>
      </c>
      <c r="O79" s="110" t="s">
        <v>6</v>
      </c>
      <c r="P79" s="110"/>
      <c r="Q79" s="108"/>
      <c r="R79" s="106"/>
      <c r="S79" s="107">
        <f>SUM(U79:V79)</f>
        <v>0</v>
      </c>
      <c r="T79" s="106"/>
      <c r="U79" s="107">
        <f>'[5]за 3м'!$F8</f>
        <v>0</v>
      </c>
      <c r="V79" s="107">
        <f>'[5]за 3м'!$G8</f>
        <v>0</v>
      </c>
      <c r="W79" s="137"/>
      <c r="Y79" s="151">
        <f>IF(S80&lt;S78,R78,R80)</f>
        <v>5</v>
      </c>
      <c r="AA79" s="120">
        <v>10</v>
      </c>
      <c r="AB79" s="101">
        <f>'[5]данные'!K20</f>
        <v>9</v>
      </c>
      <c r="AC79" s="102" t="str">
        <f t="shared" si="0"/>
        <v>ЗДЛ</v>
      </c>
      <c r="AD79" s="102"/>
      <c r="AE79" s="102"/>
      <c r="AF79" s="103" t="str">
        <f t="shared" si="1"/>
        <v>Кравченко Іван</v>
      </c>
      <c r="AG79" s="103"/>
      <c r="AH79" s="103"/>
      <c r="AI79" s="103"/>
      <c r="AJ79" s="103"/>
      <c r="AK79" s="104"/>
    </row>
    <row r="80" spans="3:37" ht="9" customHeight="1" thickTop="1">
      <c r="C80"/>
      <c r="D80" s="13"/>
      <c r="E80" s="13"/>
      <c r="F80" s="13"/>
      <c r="G80" s="13"/>
      <c r="H80" s="13"/>
      <c r="I80" s="13"/>
      <c r="J80" s="13"/>
      <c r="K80" s="115"/>
      <c r="L80" s="37">
        <f>SUM(N80:O80)</f>
        <v>12</v>
      </c>
      <c r="M80" s="115"/>
      <c r="N80" s="37">
        <f>'[5]втішні_зустріч2'!$F$9</f>
        <v>12</v>
      </c>
      <c r="O80" s="37">
        <f>'[5]втішні_зустріч2'!$G$9</f>
        <v>0</v>
      </c>
      <c r="P80" s="13"/>
      <c r="Q80" s="13"/>
      <c r="R80" s="109">
        <f>'[5]за 3м'!B9</f>
        <v>6</v>
      </c>
      <c r="S80" s="110">
        <f>'[5]за 3м'!K9</f>
        <v>0</v>
      </c>
      <c r="T80" s="109" t="str">
        <f>IF(R80&lt;&gt;" ",VLOOKUP(R80,all,8)," ")</f>
        <v>БЛР</v>
      </c>
      <c r="U80" s="110" t="s">
        <v>5</v>
      </c>
      <c r="V80" s="110" t="s">
        <v>6</v>
      </c>
      <c r="W80" s="152"/>
      <c r="X80" s="56"/>
      <c r="Y80" s="153"/>
      <c r="AA80" s="120">
        <v>11</v>
      </c>
      <c r="AB80" s="101">
        <f>'[5]данные'!K21</f>
        <v>27</v>
      </c>
      <c r="AC80" s="102" t="str">
        <f t="shared" si="0"/>
        <v>ПЛТ</v>
      </c>
      <c r="AD80" s="102"/>
      <c r="AE80" s="102"/>
      <c r="AF80" s="103" t="str">
        <f t="shared" si="1"/>
        <v>Шестаков Олександр</v>
      </c>
      <c r="AG80" s="103"/>
      <c r="AH80" s="103"/>
      <c r="AI80" s="103"/>
      <c r="AJ80" s="103"/>
      <c r="AK80" s="104"/>
    </row>
    <row r="81" spans="3:37" ht="9" customHeight="1">
      <c r="C81"/>
      <c r="D81" s="13"/>
      <c r="E81" s="13"/>
      <c r="F81" s="13"/>
      <c r="G81" s="13"/>
      <c r="H81" s="13"/>
      <c r="I81" s="13"/>
      <c r="J81" s="13"/>
      <c r="K81" s="13"/>
      <c r="L81" s="13"/>
      <c r="M81" s="13"/>
      <c r="P81" s="13"/>
      <c r="Q81" s="13"/>
      <c r="R81" s="115"/>
      <c r="S81" s="37">
        <f>SUM(U81:V81)</f>
        <v>0</v>
      </c>
      <c r="T81" s="115"/>
      <c r="U81" s="37">
        <f>'[5]за 3м'!$F9</f>
        <v>0</v>
      </c>
      <c r="V81" s="37">
        <f>'[5]за 3м'!$G9</f>
        <v>0</v>
      </c>
      <c r="W81" s="56"/>
      <c r="AA81" s="120">
        <v>12</v>
      </c>
      <c r="AB81" s="101">
        <f>'[5]данные'!K22</f>
        <v>25</v>
      </c>
      <c r="AC81" s="102" t="str">
        <f t="shared" si="0"/>
        <v>ХРК</v>
      </c>
      <c r="AD81" s="102"/>
      <c r="AE81" s="102"/>
      <c r="AF81" s="103" t="str">
        <f t="shared" si="1"/>
        <v>Бороган Денис</v>
      </c>
      <c r="AG81" s="103"/>
      <c r="AH81" s="103"/>
      <c r="AI81" s="103"/>
      <c r="AJ81" s="103"/>
      <c r="AK81" s="104"/>
    </row>
    <row r="82" spans="4:37" ht="9" customHeight="1">
      <c r="D82" s="154"/>
      <c r="E82" s="154"/>
      <c r="F82" s="154"/>
      <c r="G82" s="154"/>
      <c r="H82" s="154"/>
      <c r="I82" s="154"/>
      <c r="J82" s="154"/>
      <c r="K82" s="13"/>
      <c r="L82" s="13"/>
      <c r="M82" s="13"/>
      <c r="P82" s="13"/>
      <c r="Q82" s="13"/>
      <c r="R82" s="13"/>
      <c r="S82" s="13"/>
      <c r="T82" s="13"/>
      <c r="AA82" s="120">
        <v>13</v>
      </c>
      <c r="AB82" s="101">
        <f>'[5]данные'!K23</f>
        <v>11</v>
      </c>
      <c r="AC82" s="102" t="str">
        <f t="shared" si="0"/>
        <v>ХРК</v>
      </c>
      <c r="AD82" s="102"/>
      <c r="AE82" s="102"/>
      <c r="AF82" s="103" t="str">
        <f t="shared" si="1"/>
        <v>Коцур Ігор</v>
      </c>
      <c r="AG82" s="103"/>
      <c r="AH82" s="103"/>
      <c r="AI82" s="103"/>
      <c r="AJ82" s="103"/>
      <c r="AK82" s="104"/>
    </row>
    <row r="83" spans="4:37" ht="9.75" customHeight="1">
      <c r="D83" s="154"/>
      <c r="E83" s="154"/>
      <c r="F83" s="97" t="s">
        <v>10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AA83" s="120">
        <v>14</v>
      </c>
      <c r="AB83" s="101">
        <f>'[5]данные'!K24</f>
        <v>18</v>
      </c>
      <c r="AC83" s="102" t="str">
        <f t="shared" si="0"/>
        <v>МЛТ</v>
      </c>
      <c r="AD83" s="102"/>
      <c r="AE83" s="102"/>
      <c r="AF83" s="103" t="str">
        <f t="shared" si="1"/>
        <v>Мурадян Єгор</v>
      </c>
      <c r="AG83" s="103"/>
      <c r="AH83" s="103"/>
      <c r="AI83" s="103"/>
      <c r="AJ83" s="103"/>
      <c r="AK83" s="104"/>
    </row>
    <row r="84" spans="3:37" ht="9" customHeight="1">
      <c r="C84" s="150"/>
      <c r="D84" s="105">
        <f>'[5]втішні_зустріч1'!$B$10</f>
        <v>14</v>
      </c>
      <c r="E84" s="37">
        <f>'[5]втішні_зустріч1'!K10</f>
        <v>0</v>
      </c>
      <c r="F84" s="105" t="str">
        <f>IF(D84&lt;&gt;" ",VLOOKUP(D84,all,8)," ")</f>
        <v>Київ</v>
      </c>
      <c r="G84" s="37" t="s">
        <v>5</v>
      </c>
      <c r="H84" s="37" t="s">
        <v>6</v>
      </c>
      <c r="I84" s="13"/>
      <c r="J84" s="13"/>
      <c r="K84" s="13"/>
      <c r="L84" s="13"/>
      <c r="M84" s="13"/>
      <c r="P84" s="13"/>
      <c r="Q84" s="13"/>
      <c r="R84" s="13"/>
      <c r="S84" s="13"/>
      <c r="T84" s="13"/>
      <c r="AA84" s="120">
        <v>15</v>
      </c>
      <c r="AB84" s="101">
        <f>'[5]данные'!K25</f>
        <v>23</v>
      </c>
      <c r="AC84" s="102" t="str">
        <f t="shared" si="0"/>
        <v>ХРК</v>
      </c>
      <c r="AD84" s="102"/>
      <c r="AE84" s="102"/>
      <c r="AF84" s="103" t="str">
        <f t="shared" si="1"/>
        <v>Каїбов Еміль</v>
      </c>
      <c r="AG84" s="103"/>
      <c r="AH84" s="103"/>
      <c r="AI84" s="103"/>
      <c r="AJ84" s="103"/>
      <c r="AK84" s="104"/>
    </row>
    <row r="85" spans="3:37" ht="9" customHeight="1" thickBot="1">
      <c r="C85" s="150"/>
      <c r="D85" s="106"/>
      <c r="E85" s="107">
        <f>SUM(G85:H85)</f>
        <v>0</v>
      </c>
      <c r="F85" s="106"/>
      <c r="G85" s="107">
        <f>'[5]втішні_зустріч1'!$F$10</f>
        <v>0</v>
      </c>
      <c r="H85" s="107">
        <f>'[5]втішні_зустріч1'!$G$10</f>
        <v>0</v>
      </c>
      <c r="I85" s="108"/>
      <c r="J85" s="13"/>
      <c r="K85" s="105">
        <f>'[5]втішні_зустріч2'!$B$10</f>
        <v>17</v>
      </c>
      <c r="L85" s="37">
        <f>'[5]втішні_зустріч2'!K10</f>
        <v>3</v>
      </c>
      <c r="M85" s="105" t="str">
        <f>IF(K85&lt;&gt;" ",VLOOKUP(K85,all,8)," ")</f>
        <v>УКР</v>
      </c>
      <c r="N85" s="37" t="s">
        <v>5</v>
      </c>
      <c r="O85" s="37" t="s">
        <v>6</v>
      </c>
      <c r="P85" s="13"/>
      <c r="Q85" s="13"/>
      <c r="R85" s="13"/>
      <c r="S85" s="13"/>
      <c r="T85" s="13"/>
      <c r="AA85" s="120">
        <v>16</v>
      </c>
      <c r="AB85" s="101">
        <f>'[5]данные'!K26</f>
        <v>29</v>
      </c>
      <c r="AC85" s="102" t="str">
        <f t="shared" si="0"/>
        <v>ДНП</v>
      </c>
      <c r="AD85" s="102"/>
      <c r="AE85" s="102"/>
      <c r="AF85" s="103" t="str">
        <f t="shared" si="1"/>
        <v>Огли Червоня</v>
      </c>
      <c r="AG85" s="103"/>
      <c r="AH85" s="103"/>
      <c r="AI85" s="103"/>
      <c r="AJ85" s="103"/>
      <c r="AK85" s="104"/>
    </row>
    <row r="86" spans="3:37" ht="9" customHeight="1" thickBot="1" thickTop="1">
      <c r="C86" s="150"/>
      <c r="D86" s="109">
        <f>'[5]втішні_зустріч1'!$B$11</f>
        <v>17</v>
      </c>
      <c r="E86" s="110">
        <f>'[5]втішні_зустріч1'!K11</f>
        <v>4</v>
      </c>
      <c r="F86" s="109" t="str">
        <f>IF(D86&lt;&gt;" ",VLOOKUP(D86,all,8)," ")</f>
        <v>УКР</v>
      </c>
      <c r="G86" s="110" t="s">
        <v>5</v>
      </c>
      <c r="H86" s="110" t="s">
        <v>6</v>
      </c>
      <c r="I86" s="110"/>
      <c r="J86" s="108"/>
      <c r="K86" s="106"/>
      <c r="L86" s="107">
        <f>SUM(N86:O86)</f>
        <v>3</v>
      </c>
      <c r="M86" s="106"/>
      <c r="N86" s="107">
        <f>'[5]втішні_зустріч2'!$F$10</f>
        <v>3</v>
      </c>
      <c r="O86" s="107">
        <f>'[5]втішні_зустріч2'!$G$10</f>
        <v>0</v>
      </c>
      <c r="P86" s="108"/>
      <c r="Q86" s="13"/>
      <c r="R86" s="105">
        <f>'[5]за 3м'!B10</f>
        <v>17</v>
      </c>
      <c r="S86" s="37">
        <f>'[5]за 3м'!K10</f>
        <v>4</v>
      </c>
      <c r="T86" s="105" t="str">
        <f>IF(R86&lt;&gt;" ",VLOOKUP(R86,all,8)," ")</f>
        <v>УКР</v>
      </c>
      <c r="U86" s="37" t="s">
        <v>5</v>
      </c>
      <c r="V86" s="37" t="s">
        <v>6</v>
      </c>
      <c r="AA86" s="120">
        <v>17</v>
      </c>
      <c r="AB86" s="101">
        <f>'[5]данные'!K27</f>
        <v>10</v>
      </c>
      <c r="AC86" s="102" t="str">
        <f t="shared" si="0"/>
        <v>ЛВС</v>
      </c>
      <c r="AD86" s="102"/>
      <c r="AE86" s="102"/>
      <c r="AF86" s="103" t="str">
        <f t="shared" si="1"/>
        <v>Тіторенко Богдан</v>
      </c>
      <c r="AG86" s="103"/>
      <c r="AH86" s="103"/>
      <c r="AI86" s="103"/>
      <c r="AJ86" s="103"/>
      <c r="AK86" s="104"/>
    </row>
    <row r="87" spans="3:37" ht="9" customHeight="1" thickBot="1" thickTop="1">
      <c r="C87" s="150"/>
      <c r="D87" s="115"/>
      <c r="E87" s="37">
        <f>SUM(G87:H87)</f>
        <v>11</v>
      </c>
      <c r="F87" s="115"/>
      <c r="G87" s="37">
        <f>'[5]втішні_зустріч1'!$F$11</f>
        <v>11</v>
      </c>
      <c r="H87" s="37">
        <f>'[5]втішні_зустріч1'!$G$11</f>
        <v>0</v>
      </c>
      <c r="I87" s="13"/>
      <c r="J87" s="13"/>
      <c r="K87" s="109">
        <f>'[5]втішні_зустріч2'!$B$11</f>
        <v>20</v>
      </c>
      <c r="L87" s="110">
        <f>'[5]втішні_зустріч2'!K11</f>
        <v>0</v>
      </c>
      <c r="M87" s="109" t="str">
        <f>IF(K87&lt;&gt;" ",VLOOKUP(K87,all,8)," ")</f>
        <v>ЗДЛ</v>
      </c>
      <c r="N87" s="110" t="s">
        <v>5</v>
      </c>
      <c r="O87" s="110" t="s">
        <v>6</v>
      </c>
      <c r="P87" s="110"/>
      <c r="Q87" s="108"/>
      <c r="R87" s="106"/>
      <c r="S87" s="107">
        <f>SUM(U87:V87)</f>
        <v>12</v>
      </c>
      <c r="T87" s="106"/>
      <c r="U87" s="107">
        <f>'[5]за 3м'!$F10</f>
        <v>12</v>
      </c>
      <c r="V87" s="107">
        <f>'[5]за 3м'!$G10</f>
        <v>0</v>
      </c>
      <c r="W87" s="137"/>
      <c r="X87" s="155"/>
      <c r="Y87" s="151">
        <f>IF(S86&gt;S88,R86,R88)</f>
        <v>17</v>
      </c>
      <c r="AA87" s="120">
        <v>18</v>
      </c>
      <c r="AB87" s="101">
        <f>'[5]данные'!K28</f>
        <v>7</v>
      </c>
      <c r="AC87" s="102" t="str">
        <f t="shared" si="0"/>
        <v>БЛР</v>
      </c>
      <c r="AD87" s="102"/>
      <c r="AE87" s="102"/>
      <c r="AF87" s="103" t="str">
        <f t="shared" si="1"/>
        <v>Павлюченко Олександр</v>
      </c>
      <c r="AG87" s="103"/>
      <c r="AH87" s="103"/>
      <c r="AI87" s="103"/>
      <c r="AJ87" s="103"/>
      <c r="AK87" s="104"/>
    </row>
    <row r="88" spans="3:37" ht="9" customHeight="1" thickTop="1">
      <c r="C88"/>
      <c r="D88" s="13"/>
      <c r="E88" s="13"/>
      <c r="F88" s="13"/>
      <c r="G88" s="13"/>
      <c r="H88" s="13"/>
      <c r="I88" s="13"/>
      <c r="J88" s="13"/>
      <c r="K88" s="115"/>
      <c r="L88" s="37">
        <f>SUM(N88:O88)</f>
        <v>0</v>
      </c>
      <c r="M88" s="115"/>
      <c r="N88" s="37">
        <f>'[5]втішні_зустріч2'!$F$11</f>
        <v>0</v>
      </c>
      <c r="O88" s="37">
        <f>'[5]втішні_зустріч2'!$G$11</f>
        <v>0</v>
      </c>
      <c r="P88" s="13"/>
      <c r="Q88" s="13"/>
      <c r="R88" s="109">
        <f>'[5]за 3м'!B11</f>
        <v>22</v>
      </c>
      <c r="S88" s="110">
        <f>'[5]за 3м'!K11</f>
        <v>1</v>
      </c>
      <c r="T88" s="109" t="str">
        <f>IF(R88&lt;&gt;" ",VLOOKUP(R88,all,8)," ")</f>
        <v>ОДС</v>
      </c>
      <c r="U88" s="110" t="s">
        <v>5</v>
      </c>
      <c r="V88" s="110" t="s">
        <v>6</v>
      </c>
      <c r="W88" s="152"/>
      <c r="Y88" s="153"/>
      <c r="AA88" s="120">
        <v>19</v>
      </c>
      <c r="AB88" s="101">
        <f>'[5]данные'!K29</f>
        <v>21</v>
      </c>
      <c r="AC88" s="102" t="str">
        <f t="shared" si="0"/>
        <v>ОДС</v>
      </c>
      <c r="AD88" s="102"/>
      <c r="AE88" s="102"/>
      <c r="AF88" s="103" t="str">
        <f t="shared" si="1"/>
        <v>Закарієв Шаміль</v>
      </c>
      <c r="AG88" s="103"/>
      <c r="AH88" s="103"/>
      <c r="AI88" s="103"/>
      <c r="AJ88" s="103"/>
      <c r="AK88" s="104"/>
    </row>
    <row r="89" spans="3:37" ht="9" customHeight="1">
      <c r="C89"/>
      <c r="D89" s="13"/>
      <c r="E89" s="13"/>
      <c r="F89" s="13"/>
      <c r="G89" s="13"/>
      <c r="H89" s="13"/>
      <c r="I89" s="13"/>
      <c r="J89" s="13"/>
      <c r="K89" s="13"/>
      <c r="L89" s="13"/>
      <c r="M89" s="13"/>
      <c r="P89" s="13"/>
      <c r="Q89" s="13"/>
      <c r="R89" s="115"/>
      <c r="S89" s="37">
        <f>SUM(U89:V89)</f>
        <v>2</v>
      </c>
      <c r="T89" s="115"/>
      <c r="U89" s="37">
        <f>'[5]за 3м'!$F11</f>
        <v>2</v>
      </c>
      <c r="V89" s="37">
        <f>'[5]за 3м'!$G11</f>
        <v>0</v>
      </c>
      <c r="AA89" s="120">
        <v>20</v>
      </c>
      <c r="AB89" s="101">
        <f>'[5]данные'!K30</f>
        <v>2</v>
      </c>
      <c r="AC89" s="102" t="str">
        <f t="shared" si="0"/>
        <v>МЛТ</v>
      </c>
      <c r="AD89" s="102"/>
      <c r="AE89" s="102"/>
      <c r="AF89" s="103" t="str">
        <f t="shared" si="1"/>
        <v>Колядо Олег</v>
      </c>
      <c r="AG89" s="103"/>
      <c r="AH89" s="103"/>
      <c r="AI89" s="103"/>
      <c r="AJ89" s="103"/>
      <c r="AK89" s="104"/>
    </row>
    <row r="90" spans="27:37" ht="9" customHeight="1">
      <c r="AA90" s="129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</row>
    <row r="91" spans="1:37" s="123" customFormat="1" ht="12.75" customHeight="1" hidden="1" outlineLevel="1">
      <c r="A91" s="122" t="str">
        <f>CONCATENATE("Головний суддя________________",'[2]Лист3'!$B$6,"                                         Головний секретар__________________",'[2]Лист3'!$B$7)</f>
        <v>Головний суддя________________Грдзелідзе С.Р.                                         Головний секретар__________________Клімчук Г.О.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</row>
    <row r="92" spans="27:37" ht="9" customHeight="1" collapsed="1">
      <c r="AA92" s="129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</row>
    <row r="93" spans="27:37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</row>
    <row r="94" ht="9" customHeight="1"/>
  </sheetData>
  <sheetProtection/>
  <mergeCells count="210">
    <mergeCell ref="AC85:AE85"/>
    <mergeCell ref="AF82:AK82"/>
    <mergeCell ref="AF79:AK79"/>
    <mergeCell ref="AF86:AK86"/>
    <mergeCell ref="AF85:AK85"/>
    <mergeCell ref="AF83:AK83"/>
    <mergeCell ref="AF81:AK81"/>
    <mergeCell ref="AC82:AE82"/>
    <mergeCell ref="AC80:AE80"/>
    <mergeCell ref="AC81:AE81"/>
    <mergeCell ref="AF77:AK77"/>
    <mergeCell ref="AC87:AE87"/>
    <mergeCell ref="AC88:AE88"/>
    <mergeCell ref="AF87:AK87"/>
    <mergeCell ref="AF78:AK78"/>
    <mergeCell ref="AF84:AK84"/>
    <mergeCell ref="AC83:AE83"/>
    <mergeCell ref="AC86:AE86"/>
    <mergeCell ref="AC84:AE84"/>
    <mergeCell ref="AF80:AK80"/>
    <mergeCell ref="Y87:Y88"/>
    <mergeCell ref="AF88:AK88"/>
    <mergeCell ref="T86:T87"/>
    <mergeCell ref="R86:R87"/>
    <mergeCell ref="R3:T3"/>
    <mergeCell ref="K9:K10"/>
    <mergeCell ref="K5:O5"/>
    <mergeCell ref="K13:K14"/>
    <mergeCell ref="R11:R12"/>
    <mergeCell ref="T11:T12"/>
    <mergeCell ref="C10:F11"/>
    <mergeCell ref="AB92:AC92"/>
    <mergeCell ref="AD92:AK92"/>
    <mergeCell ref="AB90:AC90"/>
    <mergeCell ref="A91:AK91"/>
    <mergeCell ref="AD90:AK90"/>
    <mergeCell ref="AF89:AK89"/>
    <mergeCell ref="AC89:AE89"/>
    <mergeCell ref="R88:R89"/>
    <mergeCell ref="T88:T89"/>
    <mergeCell ref="D76:D77"/>
    <mergeCell ref="M13:M14"/>
    <mergeCell ref="A1:AK1"/>
    <mergeCell ref="A2:AK2"/>
    <mergeCell ref="R5:V5"/>
    <mergeCell ref="M9:M10"/>
    <mergeCell ref="K3:O3"/>
    <mergeCell ref="A8:A9"/>
    <mergeCell ref="C8:F9"/>
    <mergeCell ref="A10:A11"/>
    <mergeCell ref="C28:F29"/>
    <mergeCell ref="A30:A31"/>
    <mergeCell ref="AF5:AJ5"/>
    <mergeCell ref="D86:D87"/>
    <mergeCell ref="K61:K62"/>
    <mergeCell ref="K87:K88"/>
    <mergeCell ref="K69:K70"/>
    <mergeCell ref="D73:V73"/>
    <mergeCell ref="D78:D79"/>
    <mergeCell ref="K77:K78"/>
    <mergeCell ref="A24:A25"/>
    <mergeCell ref="C24:F25"/>
    <mergeCell ref="K85:K86"/>
    <mergeCell ref="K29:K30"/>
    <mergeCell ref="K33:K34"/>
    <mergeCell ref="A26:A27"/>
    <mergeCell ref="C26:F27"/>
    <mergeCell ref="A34:A35"/>
    <mergeCell ref="C34:F35"/>
    <mergeCell ref="A28:A29"/>
    <mergeCell ref="C16:F17"/>
    <mergeCell ref="K25:K26"/>
    <mergeCell ref="C30:F31"/>
    <mergeCell ref="A5:H5"/>
    <mergeCell ref="A16:A17"/>
    <mergeCell ref="C14:F15"/>
    <mergeCell ref="C12:F13"/>
    <mergeCell ref="A12:A13"/>
    <mergeCell ref="A14:A15"/>
    <mergeCell ref="A18:A19"/>
    <mergeCell ref="C18:F19"/>
    <mergeCell ref="A32:A33"/>
    <mergeCell ref="C32:F33"/>
    <mergeCell ref="F75:T75"/>
    <mergeCell ref="K17:K18"/>
    <mergeCell ref="K21:K22"/>
    <mergeCell ref="K37:K38"/>
    <mergeCell ref="K41:K42"/>
    <mergeCell ref="K45:K46"/>
    <mergeCell ref="K49:K50"/>
    <mergeCell ref="A20:A21"/>
    <mergeCell ref="C20:F21"/>
    <mergeCell ref="A22:A23"/>
    <mergeCell ref="C22:F23"/>
    <mergeCell ref="A46:A47"/>
    <mergeCell ref="C46:F47"/>
    <mergeCell ref="A36:A37"/>
    <mergeCell ref="C36:F37"/>
    <mergeCell ref="A38:A39"/>
    <mergeCell ref="C38:F39"/>
    <mergeCell ref="A40:A41"/>
    <mergeCell ref="C40:F41"/>
    <mergeCell ref="A42:A43"/>
    <mergeCell ref="C42:F43"/>
    <mergeCell ref="A44:A45"/>
    <mergeCell ref="C44:F45"/>
    <mergeCell ref="A70:A71"/>
    <mergeCell ref="C70:F71"/>
    <mergeCell ref="A64:A65"/>
    <mergeCell ref="C64:F65"/>
    <mergeCell ref="A66:A67"/>
    <mergeCell ref="C66:F67"/>
    <mergeCell ref="A48:A49"/>
    <mergeCell ref="C48:F49"/>
    <mergeCell ref="K65:K66"/>
    <mergeCell ref="K57:K58"/>
    <mergeCell ref="A62:A63"/>
    <mergeCell ref="C62:F63"/>
    <mergeCell ref="A56:A57"/>
    <mergeCell ref="C56:F57"/>
    <mergeCell ref="A68:A69"/>
    <mergeCell ref="C68:F69"/>
    <mergeCell ref="A58:A59"/>
    <mergeCell ref="C58:F59"/>
    <mergeCell ref="A60:A61"/>
    <mergeCell ref="C60:F61"/>
    <mergeCell ref="C52:F53"/>
    <mergeCell ref="A54:A55"/>
    <mergeCell ref="C54:F55"/>
    <mergeCell ref="M45:M46"/>
    <mergeCell ref="M49:M50"/>
    <mergeCell ref="M53:M54"/>
    <mergeCell ref="A50:A51"/>
    <mergeCell ref="C50:F51"/>
    <mergeCell ref="K53:K54"/>
    <mergeCell ref="A52:A53"/>
    <mergeCell ref="M17:M18"/>
    <mergeCell ref="M21:M22"/>
    <mergeCell ref="R19:R20"/>
    <mergeCell ref="M25:M26"/>
    <mergeCell ref="M29:M30"/>
    <mergeCell ref="M33:M34"/>
    <mergeCell ref="M37:M38"/>
    <mergeCell ref="M41:M42"/>
    <mergeCell ref="R27:R28"/>
    <mergeCell ref="R35:R36"/>
    <mergeCell ref="R43:R44"/>
    <mergeCell ref="R67:R68"/>
    <mergeCell ref="R59:R60"/>
    <mergeCell ref="AF55:AF56"/>
    <mergeCell ref="AH55:AH56"/>
    <mergeCell ref="T67:T68"/>
    <mergeCell ref="AA15:AA16"/>
    <mergeCell ref="T51:T52"/>
    <mergeCell ref="T43:T44"/>
    <mergeCell ref="Y63:Y64"/>
    <mergeCell ref="T19:T20"/>
    <mergeCell ref="T27:T28"/>
    <mergeCell ref="T35:T36"/>
    <mergeCell ref="Y5:AC5"/>
    <mergeCell ref="Y31:Y32"/>
    <mergeCell ref="AA31:AA32"/>
    <mergeCell ref="Y47:Y48"/>
    <mergeCell ref="AA47:AA48"/>
    <mergeCell ref="AC39:AJ40"/>
    <mergeCell ref="Y15:Y16"/>
    <mergeCell ref="AA39:AB40"/>
    <mergeCell ref="AF23:AF24"/>
    <mergeCell ref="AH23:AH24"/>
    <mergeCell ref="AA67:AK68"/>
    <mergeCell ref="AC74:AE74"/>
    <mergeCell ref="AC72:AE72"/>
    <mergeCell ref="AF73:AK73"/>
    <mergeCell ref="AF70:AK70"/>
    <mergeCell ref="M69:M70"/>
    <mergeCell ref="AF74:AK74"/>
    <mergeCell ref="AF71:AK71"/>
    <mergeCell ref="AF72:AK72"/>
    <mergeCell ref="AA63:AA64"/>
    <mergeCell ref="R51:R52"/>
    <mergeCell ref="M65:M66"/>
    <mergeCell ref="AC78:AE78"/>
    <mergeCell ref="AC73:AE73"/>
    <mergeCell ref="AC70:AE70"/>
    <mergeCell ref="AC71:AE71"/>
    <mergeCell ref="M57:M58"/>
    <mergeCell ref="M61:M62"/>
    <mergeCell ref="T59:T60"/>
    <mergeCell ref="AF76:AK76"/>
    <mergeCell ref="AC75:AE75"/>
    <mergeCell ref="AF75:AK75"/>
    <mergeCell ref="AC76:AE76"/>
    <mergeCell ref="D84:D85"/>
    <mergeCell ref="F83:T83"/>
    <mergeCell ref="M85:M86"/>
    <mergeCell ref="T80:T81"/>
    <mergeCell ref="F84:F85"/>
    <mergeCell ref="F86:F87"/>
    <mergeCell ref="M87:M88"/>
    <mergeCell ref="K79:K80"/>
    <mergeCell ref="AC79:AE79"/>
    <mergeCell ref="Y79:Y80"/>
    <mergeCell ref="F78:F79"/>
    <mergeCell ref="M77:M78"/>
    <mergeCell ref="M79:M80"/>
    <mergeCell ref="F76:F77"/>
    <mergeCell ref="R80:R81"/>
    <mergeCell ref="R78:R79"/>
    <mergeCell ref="AC77:AE77"/>
    <mergeCell ref="T78:T7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0"/>
  </sheetPr>
  <dimension ref="A1:AX93"/>
  <sheetViews>
    <sheetView workbookViewId="0" topLeftCell="A1">
      <pane ySplit="6" topLeftCell="BM74" activePane="bottomLeft" state="frozen"/>
      <selection pane="topLeft" activeCell="A1" sqref="A1"/>
      <selection pane="bottomLeft" activeCell="AA89" sqref="AA89:AK89"/>
    </sheetView>
  </sheetViews>
  <sheetFormatPr defaultColWidth="9.140625" defaultRowHeight="15" outlineLevelRow="1" outlineLevelCol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2812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140625" style="14" customWidth="1"/>
    <col min="21" max="22" width="2.28125" style="13" customWidth="1"/>
    <col min="23" max="23" width="0.71875" style="0" customWidth="1"/>
    <col min="24" max="24" width="0.85546875" style="0" customWidth="1"/>
    <col min="25" max="26" width="2.7109375" style="0" customWidth="1"/>
    <col min="27" max="27" width="3.57421875" style="14" customWidth="1"/>
    <col min="28" max="28" width="2.8515625" style="13" customWidth="1"/>
    <col min="29" max="29" width="2.710937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4.28125" style="14" customWidth="1"/>
    <col min="35" max="36" width="2.28125" style="14" customWidth="1"/>
    <col min="37" max="37" width="2.28125" style="0" customWidth="1"/>
    <col min="38" max="38" width="2.7109375" style="0" customWidth="1"/>
    <col min="40" max="40" width="0" style="0" hidden="1" customWidth="1" outlineLevel="1"/>
    <col min="41" max="41" width="5.57421875" style="0" hidden="1" customWidth="1" outlineLevel="1"/>
    <col min="42" max="42" width="4.57421875" style="0" hidden="1" customWidth="1" outlineLevel="1"/>
    <col min="43" max="43" width="4.8515625" style="0" hidden="1" customWidth="1" outlineLevel="1"/>
    <col min="44" max="44" width="4.57421875" style="0" hidden="1" customWidth="1" outlineLevel="1"/>
    <col min="45" max="45" width="5.00390625" style="0" hidden="1" customWidth="1" outlineLevel="1"/>
    <col min="46" max="46" width="4.57421875" style="0" hidden="1" customWidth="1" outlineLevel="1"/>
    <col min="47" max="47" width="4.8515625" style="0" hidden="1" customWidth="1" outlineLevel="1"/>
    <col min="48" max="48" width="4.421875" style="0" hidden="1" customWidth="1" outlineLevel="1"/>
    <col min="49" max="49" width="6.8515625" style="0" hidden="1" customWidth="1" outlineLevel="1"/>
    <col min="50" max="50" width="0" style="0" hidden="1" customWidth="1" outlineLevel="1"/>
    <col min="51" max="51" width="9.140625" style="0" customWidth="1" collapsed="1"/>
  </cols>
  <sheetData>
    <row r="1" spans="1:3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5">
      <c r="A2" s="3" t="str">
        <f>CONCATENATE('[2]Лист3'!$B$1," ",'[2]Лист3'!$B$2,"  ",'[2]Лист3'!$B$3)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1:20" ht="15">
      <c r="K3" s="7" t="str">
        <f>'[6]данные'!B2</f>
        <v>ЧОЛОВІКИ</v>
      </c>
      <c r="L3" s="8"/>
      <c r="M3" s="8"/>
      <c r="N3" s="8"/>
      <c r="O3" s="9"/>
      <c r="R3" s="10">
        <f>'[6]данные'!B1</f>
        <v>74</v>
      </c>
      <c r="S3" s="11"/>
      <c r="T3" s="12"/>
    </row>
    <row r="4" ht="3.75" customHeight="1"/>
    <row r="5" spans="1:36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11</v>
      </c>
      <c r="L5" s="19"/>
      <c r="M5" s="19"/>
      <c r="N5" s="19"/>
      <c r="O5" s="20"/>
      <c r="R5" s="18" t="s">
        <v>2</v>
      </c>
      <c r="S5" s="19"/>
      <c r="T5" s="19"/>
      <c r="U5" s="19"/>
      <c r="V5" s="20"/>
      <c r="Y5" s="18" t="s">
        <v>3</v>
      </c>
      <c r="Z5" s="19"/>
      <c r="AA5" s="19"/>
      <c r="AB5" s="19"/>
      <c r="AC5" s="20"/>
      <c r="AF5" s="21" t="s">
        <v>4</v>
      </c>
      <c r="AG5" s="22"/>
      <c r="AH5" s="22"/>
      <c r="AI5" s="22"/>
      <c r="AJ5" s="23"/>
    </row>
    <row r="6" ht="26.25" customHeight="1" hidden="1"/>
    <row r="7" ht="2.25" customHeight="1"/>
    <row r="8" spans="1:8" ht="9" customHeight="1">
      <c r="A8" s="25">
        <f>'[6]1_16'!$B8</f>
        <v>1</v>
      </c>
      <c r="B8" s="26">
        <f>'[6]1_16'!K8</f>
        <v>0</v>
      </c>
      <c r="C8" s="27" t="str">
        <f>IF($A8&lt;&gt;" ",CONCATENATE(VLOOKUP($A8,all,2)," ",VLOOKUP($A8,all,3)," (",VLOOKUP($A8,all,12),")")," ")</f>
        <v>Робу Георгє (,МЛД)</v>
      </c>
      <c r="D8" s="28"/>
      <c r="E8" s="28"/>
      <c r="F8" s="29"/>
      <c r="G8" s="30" t="s">
        <v>5</v>
      </c>
      <c r="H8" s="30" t="s">
        <v>6</v>
      </c>
    </row>
    <row r="9" spans="1:49" ht="9" customHeight="1">
      <c r="A9" s="31"/>
      <c r="B9" s="26">
        <f>SUM($G9:$H9)</f>
        <v>0</v>
      </c>
      <c r="C9" s="32"/>
      <c r="D9" s="33"/>
      <c r="E9" s="33"/>
      <c r="F9" s="34"/>
      <c r="G9" s="30">
        <f>'[6]1_16'!$F8</f>
        <v>0</v>
      </c>
      <c r="H9" s="30">
        <f>'[6]1_16'!$G8</f>
        <v>0</v>
      </c>
      <c r="I9" s="35"/>
      <c r="K9" s="36">
        <f>IF($B8&lt;B$10,$A10,$A8)</f>
        <v>1</v>
      </c>
      <c r="L9" s="26">
        <f>'[6]1_8'!K8</f>
        <v>4</v>
      </c>
      <c r="M9" s="36" t="str">
        <f>IF($K9&lt;&gt;" ",VLOOKUP(K9,all,8)," ")</f>
        <v>МЛД</v>
      </c>
      <c r="N9" s="37" t="s">
        <v>5</v>
      </c>
      <c r="O9" s="37" t="s">
        <v>6</v>
      </c>
      <c r="AN9" s="131" t="s">
        <v>12</v>
      </c>
      <c r="AO9" s="132" t="s">
        <v>13</v>
      </c>
      <c r="AP9" s="131" t="s">
        <v>14</v>
      </c>
      <c r="AQ9" s="131" t="s">
        <v>15</v>
      </c>
      <c r="AR9" s="131" t="s">
        <v>16</v>
      </c>
      <c r="AS9" s="131" t="s">
        <v>17</v>
      </c>
      <c r="AT9" s="131" t="s">
        <v>18</v>
      </c>
      <c r="AU9" s="131" t="s">
        <v>19</v>
      </c>
      <c r="AV9" s="131" t="s">
        <v>20</v>
      </c>
      <c r="AW9" s="131" t="s">
        <v>21</v>
      </c>
    </row>
    <row r="10" spans="1:50" ht="9" customHeight="1">
      <c r="A10" s="25" t="str">
        <f>'[6]1_16'!$B9</f>
        <v> </v>
      </c>
      <c r="B10" s="26">
        <f>'[6]1_16'!K9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12</v>
      </c>
      <c r="M10" s="39"/>
      <c r="N10" s="30">
        <f>'[6]1_8'!$F8</f>
        <v>12</v>
      </c>
      <c r="O10" s="30">
        <f>'[6]1_8'!$G8</f>
        <v>0</v>
      </c>
      <c r="P10" s="40"/>
      <c r="AN10" s="131">
        <v>3</v>
      </c>
      <c r="AO10" s="131" t="e">
        <f>VLOOKUP($AN$10,'[6]1_16'!$B$8:$K$39,11)</f>
        <v>#REF!</v>
      </c>
      <c r="AP10" s="131" t="e">
        <f>VLOOKUP($AN$10,'[6]1_8'!$B$8:$K$23,11)</f>
        <v>#REF!</v>
      </c>
      <c r="AQ10" s="131" t="e">
        <f>VLOOKUP($AN$10,'[6]1_4'!$B$8:$K$15,11)</f>
        <v>#REF!</v>
      </c>
      <c r="AR10" s="131" t="e">
        <f>VLOOKUP($AN$10,'[6]1_2'!$B$8:$K$11,11)</f>
        <v>#REF!</v>
      </c>
      <c r="AS10" s="131" t="e">
        <f>VLOOKUP($AN$10,'[6]втішні_зустріч0'!$B$8:$K$11,11)</f>
        <v>#N/A</v>
      </c>
      <c r="AT10" s="131" t="e">
        <f>VLOOKUP($AN$10,'[6]втішні_зустріч1'!$B$8:$K$11,11)</f>
        <v>#N/A</v>
      </c>
      <c r="AU10" s="131" t="e">
        <f>VLOOKUP($AN$10,'[6]втішні_зустріч2'!$B$8:$K$11,11)</f>
        <v>#N/A</v>
      </c>
      <c r="AV10" s="131" t="e">
        <f>VLOOKUP($AN$10,'[6]за 3м'!$B$8:$K$11,11)</f>
        <v>#REF!</v>
      </c>
      <c r="AW10" s="131" t="e">
        <f>SUM(AO10:AV10)</f>
        <v>#REF!</v>
      </c>
      <c r="AX10" s="133" t="s">
        <v>22</v>
      </c>
    </row>
    <row r="11" spans="1:50" ht="9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'[6]1_16'!$F9</f>
        <v>0</v>
      </c>
      <c r="H11" s="46">
        <f>'[6]1_16'!$G9</f>
        <v>0</v>
      </c>
      <c r="I11" s="47"/>
      <c r="K11" s="48"/>
      <c r="P11" s="49"/>
      <c r="R11" s="36">
        <f>IF(L9&lt;L13,K13,K9)</f>
        <v>1</v>
      </c>
      <c r="S11" s="26">
        <f>'[6]1_4'!$K8</f>
        <v>4</v>
      </c>
      <c r="T11" s="36" t="str">
        <f>IF($R11&lt;&gt;" ",VLOOKUP($R11,all,8)," ")</f>
        <v>МЛД</v>
      </c>
      <c r="U11" s="37" t="s">
        <v>5</v>
      </c>
      <c r="V11" s="37" t="s">
        <v>6</v>
      </c>
      <c r="AN11" s="131"/>
      <c r="AO11" s="131">
        <f>VLOOKUP($AN$10,'[6]1_16'!$B$8:$K$39,9)</f>
        <v>0</v>
      </c>
      <c r="AP11" s="131">
        <f>VLOOKUP($AN$10,'[6]1_8'!$B$8:$K$23,9)</f>
        <v>0</v>
      </c>
      <c r="AQ11" s="131">
        <f>VLOOKUP($AN$10,'[6]1_4'!$B$8:$K$15,9)</f>
        <v>0</v>
      </c>
      <c r="AR11" s="131">
        <f>VLOOKUP($AN$10,'[6]1_2'!$B$8:$K$11,9)</f>
        <v>0</v>
      </c>
      <c r="AS11" s="131" t="e">
        <f>VLOOKUP($AN$10,'[6]втішні_зустріч0'!$B$8:$K$11,9)</f>
        <v>#N/A</v>
      </c>
      <c r="AT11" s="131" t="e">
        <f>VLOOKUP($AN$10,'[6]втішні_зустріч1'!$B$8:$K$11,9)</f>
        <v>#N/A</v>
      </c>
      <c r="AU11" s="131" t="e">
        <f>VLOOKUP($AN$10,'[6]втішні_зустріч2'!$B$8:$K$11,9)</f>
        <v>#N/A</v>
      </c>
      <c r="AV11" s="131">
        <f>VLOOKUP($AN$10,'[6]за 3м'!$B$8:$K$11,9)</f>
        <v>0</v>
      </c>
      <c r="AW11" s="131" t="e">
        <f>SUM(AO11:AV11)</f>
        <v>#N/A</v>
      </c>
      <c r="AX11" s="134" t="s">
        <v>23</v>
      </c>
    </row>
    <row r="12" spans="1:23" ht="9" customHeight="1" thickTop="1">
      <c r="A12" s="50">
        <f>'[6]1_16'!$B10</f>
        <v>2</v>
      </c>
      <c r="B12" s="51">
        <f>'[6]1_16'!K10</f>
        <v>0</v>
      </c>
      <c r="C12" s="52" t="str">
        <f>IF($A12&lt;&gt;" ",CONCATENATE(VLOOKUP($A12,all,2)," ",VLOOKUP($A12,all,3)," (",VLOOKUP($A12,all,12),")")," ")</f>
        <v>Василенко Данило (,МЛТ)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10</v>
      </c>
      <c r="T12" s="39"/>
      <c r="U12" s="30">
        <f>'[6]1_4'!$F8</f>
        <v>10</v>
      </c>
      <c r="V12" s="30">
        <f>'[6]1_4'!$G8</f>
        <v>0</v>
      </c>
      <c r="W12" s="40"/>
    </row>
    <row r="13" spans="1:23" ht="9" customHeight="1">
      <c r="A13" s="31"/>
      <c r="B13" s="26">
        <f>SUM($G13:$H13)</f>
        <v>0</v>
      </c>
      <c r="C13" s="32"/>
      <c r="D13" s="33"/>
      <c r="E13" s="33"/>
      <c r="F13" s="34"/>
      <c r="G13" s="30">
        <f>'[6]1_16'!$F10</f>
        <v>0</v>
      </c>
      <c r="H13" s="30">
        <f>'[6]1_16'!$G10</f>
        <v>0</v>
      </c>
      <c r="I13" s="35"/>
      <c r="K13" s="36">
        <f>IF($B12&lt;B$14,$A14,$A12)</f>
        <v>2</v>
      </c>
      <c r="L13" s="26">
        <f>'[6]1_8'!K9</f>
        <v>1</v>
      </c>
      <c r="M13" s="36" t="str">
        <f>IF($K13&lt;&gt;" ",VLOOKUP(K13,all,8)," ")</f>
        <v>МЛТ</v>
      </c>
      <c r="N13" s="37" t="s">
        <v>5</v>
      </c>
      <c r="O13" s="37" t="s">
        <v>6</v>
      </c>
      <c r="P13" s="57"/>
      <c r="R13" s="48"/>
      <c r="W13" s="49"/>
    </row>
    <row r="14" spans="1:23" ht="9" customHeight="1">
      <c r="A14" s="25" t="str">
        <f>'[6]1_16'!$B11</f>
        <v> </v>
      </c>
      <c r="B14" s="26">
        <f>'[6]1_16'!K11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2</v>
      </c>
      <c r="M14" s="39"/>
      <c r="N14" s="30">
        <f>'[6]1_8'!$F9</f>
        <v>2</v>
      </c>
      <c r="O14" s="30">
        <f>'[6]1_8'!$G9</f>
        <v>0</v>
      </c>
      <c r="R14" s="48"/>
      <c r="W14" s="49"/>
    </row>
    <row r="15" spans="1:29" ht="9" customHeight="1" thickBot="1">
      <c r="A15" s="50"/>
      <c r="B15" s="135">
        <f>SUM($G15:$H15)</f>
        <v>0</v>
      </c>
      <c r="C15" s="52"/>
      <c r="D15" s="53"/>
      <c r="E15" s="53"/>
      <c r="F15" s="54"/>
      <c r="G15" s="136">
        <f>'[6]1_16'!$F11</f>
        <v>0</v>
      </c>
      <c r="H15" s="136">
        <f>'[6]1_16'!$G11</f>
        <v>0</v>
      </c>
      <c r="K15" s="48"/>
      <c r="R15" s="48"/>
      <c r="W15" s="49"/>
      <c r="Y15" s="36">
        <f>IF(S11&lt;S19,R19,R11)</f>
        <v>1</v>
      </c>
      <c r="Z15" s="26">
        <f>'[6]1_2'!$K8</f>
        <v>0</v>
      </c>
      <c r="AA15" s="36" t="str">
        <f>IF($Y15&lt;&gt;" ",VLOOKUP($Y15,all,8)," ")</f>
        <v>МЛД</v>
      </c>
      <c r="AB15" s="37" t="s">
        <v>5</v>
      </c>
      <c r="AC15" s="37" t="s">
        <v>6</v>
      </c>
    </row>
    <row r="16" spans="1:40" ht="9" customHeight="1" thickTop="1">
      <c r="A16" s="70">
        <f>'[6]1_16'!$B12</f>
        <v>3</v>
      </c>
      <c r="B16" s="71">
        <f>'[6]1_16'!K12</f>
        <v>0</v>
      </c>
      <c r="C16" s="72" t="str">
        <f>IF($A16&lt;&gt;" ",CONCATENATE(VLOOKUP($A16,all,2)," ",VLOOKUP($A16,all,3)," (",VLOOKUP($A16,all,12),")")," ")</f>
        <v>Куриленко Вадим (МОН,БРВ)</v>
      </c>
      <c r="D16" s="73"/>
      <c r="E16" s="73"/>
      <c r="F16" s="74"/>
      <c r="G16" s="75" t="s">
        <v>5</v>
      </c>
      <c r="H16" s="75" t="s">
        <v>6</v>
      </c>
      <c r="K16" s="48"/>
      <c r="R16" s="48"/>
      <c r="W16" s="49"/>
      <c r="X16" s="56"/>
      <c r="Y16" s="39"/>
      <c r="Z16" s="26">
        <f>SUM(AB16:AC16)</f>
        <v>0</v>
      </c>
      <c r="AA16" s="39"/>
      <c r="AB16" s="30">
        <f>'[6]1_2'!$F8</f>
        <v>0</v>
      </c>
      <c r="AC16" s="30">
        <f>'[6]1_2'!$G8</f>
        <v>0</v>
      </c>
      <c r="AD16" s="137"/>
      <c r="AN16" s="62"/>
    </row>
    <row r="17" spans="1:40" ht="9" customHeight="1">
      <c r="A17" s="31"/>
      <c r="B17" s="26">
        <f>SUM($G17:$H17)</f>
        <v>0</v>
      </c>
      <c r="C17" s="32"/>
      <c r="D17" s="33"/>
      <c r="E17" s="33"/>
      <c r="F17" s="34"/>
      <c r="G17" s="30">
        <f>'[6]1_16'!$F12</f>
        <v>0</v>
      </c>
      <c r="H17" s="30">
        <f>'[6]1_16'!$G12</f>
        <v>0</v>
      </c>
      <c r="I17" s="35"/>
      <c r="K17" s="36">
        <f>IF($B16&lt;B$18,$A18,$A16)</f>
        <v>3</v>
      </c>
      <c r="L17" s="26">
        <f>'[6]1_8'!K10</f>
        <v>1</v>
      </c>
      <c r="M17" s="36" t="str">
        <f>IF($K17&lt;&gt;" ",VLOOKUP(K17,all,8)," ")</f>
        <v>БРВ</v>
      </c>
      <c r="N17" s="37" t="s">
        <v>5</v>
      </c>
      <c r="O17" s="37" t="s">
        <v>6</v>
      </c>
      <c r="R17" s="48"/>
      <c r="W17" s="49"/>
      <c r="AD17" s="49"/>
      <c r="AN17" s="62"/>
    </row>
    <row r="18" spans="1:40" ht="9" customHeight="1">
      <c r="A18" s="25" t="str">
        <f>'[6]1_16'!$B13</f>
        <v> </v>
      </c>
      <c r="B18" s="26">
        <f>'[6]1_16'!K13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2</v>
      </c>
      <c r="M18" s="39"/>
      <c r="N18" s="30">
        <f>'[6]1_8'!$F10</f>
        <v>0</v>
      </c>
      <c r="O18" s="30">
        <f>'[6]1_8'!$G10</f>
        <v>2</v>
      </c>
      <c r="P18" s="40"/>
      <c r="R18" s="48"/>
      <c r="W18" s="49"/>
      <c r="AD18" s="49"/>
      <c r="AN18" s="62"/>
    </row>
    <row r="19" spans="1:40" ht="9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'[6]1_16'!$F13</f>
        <v>0</v>
      </c>
      <c r="H19" s="46">
        <f>'[6]1_16'!$G13</f>
        <v>0</v>
      </c>
      <c r="K19" s="48"/>
      <c r="P19" s="49"/>
      <c r="R19" s="36">
        <f>IF(L17&lt;L21,K21,K17)</f>
        <v>4</v>
      </c>
      <c r="S19" s="26">
        <f>'[6]1_4'!$K9</f>
        <v>0</v>
      </c>
      <c r="T19" s="36" t="str">
        <f>IF($R19&lt;&gt;" ",VLOOKUP($R19,all,8)," ")</f>
        <v>БЛР</v>
      </c>
      <c r="U19" s="37" t="s">
        <v>5</v>
      </c>
      <c r="V19" s="37" t="s">
        <v>6</v>
      </c>
      <c r="W19" s="57"/>
      <c r="AD19" s="49"/>
      <c r="AN19" s="62"/>
    </row>
    <row r="20" spans="1:30" ht="9" customHeight="1" thickTop="1">
      <c r="A20" s="50">
        <f>'[6]1_16'!$B14</f>
        <v>4</v>
      </c>
      <c r="B20" s="51">
        <f>'[6]1_16'!K14</f>
        <v>0</v>
      </c>
      <c r="C20" s="52" t="str">
        <f>IF($A20&lt;&gt;" ",CONCATENATE(VLOOKUP($A20,all,2)," ",VLOOKUP($A20,all,3)," (",VLOOKUP($A20,all,12),")")," ")</f>
        <v>Акуліч Єгор ( ,БЛР)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0</v>
      </c>
      <c r="T20" s="39"/>
      <c r="U20" s="30">
        <f>'[6]1_4'!$F9</f>
        <v>0</v>
      </c>
      <c r="V20" s="30">
        <f>'[6]1_4'!$G9</f>
        <v>0</v>
      </c>
      <c r="AD20" s="49"/>
    </row>
    <row r="21" spans="1:30" ht="9" customHeight="1">
      <c r="A21" s="31"/>
      <c r="B21" s="26">
        <f>SUM($G21:$H21)</f>
        <v>0</v>
      </c>
      <c r="C21" s="32"/>
      <c r="D21" s="33"/>
      <c r="E21" s="33"/>
      <c r="F21" s="34"/>
      <c r="G21" s="30">
        <f>'[6]1_16'!$F14</f>
        <v>0</v>
      </c>
      <c r="H21" s="30">
        <f>'[6]1_16'!$G14</f>
        <v>0</v>
      </c>
      <c r="I21" s="35"/>
      <c r="K21" s="36">
        <f>IF($B20&lt;B$22,$A22,$A20)</f>
        <v>4</v>
      </c>
      <c r="L21" s="26">
        <f>'[6]1_8'!K11</f>
        <v>3</v>
      </c>
      <c r="M21" s="36" t="str">
        <f>IF($K21&lt;&gt;" ",VLOOKUP(K21,all,8)," ")</f>
        <v>БЛР</v>
      </c>
      <c r="N21" s="37" t="s">
        <v>5</v>
      </c>
      <c r="O21" s="37" t="s">
        <v>6</v>
      </c>
      <c r="P21" s="57"/>
      <c r="R21" s="48"/>
      <c r="AD21" s="49"/>
    </row>
    <row r="22" spans="1:30" ht="9" customHeight="1">
      <c r="A22" s="25" t="str">
        <f>'[6]1_16'!$B15</f>
        <v> </v>
      </c>
      <c r="B22" s="26">
        <f>'[6]1_16'!K15</f>
        <v>0</v>
      </c>
      <c r="C22" s="27" t="str">
        <f>IF($A22&lt;&gt;" ",CONCATENATE(VLOOKUP($A22,all,2)," ",VLOOKUP($A22,all,3)," (",VLOOKUP($A22,all,12),")")," ")</f>
        <v> 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5</v>
      </c>
      <c r="M22" s="39"/>
      <c r="N22" s="30">
        <f>'[6]1_8'!$F11</f>
        <v>1</v>
      </c>
      <c r="O22" s="30">
        <f>'[6]1_8'!$G11</f>
        <v>4</v>
      </c>
      <c r="R22" s="48"/>
      <c r="AD22" s="49"/>
    </row>
    <row r="23" spans="1:36" ht="9" customHeight="1" thickBot="1">
      <c r="A23" s="50"/>
      <c r="B23" s="135">
        <f>SUM($G23:$H23)</f>
        <v>0</v>
      </c>
      <c r="C23" s="52"/>
      <c r="D23" s="53"/>
      <c r="E23" s="53"/>
      <c r="F23" s="54"/>
      <c r="G23" s="136">
        <f>'[6]1_16'!$F15</f>
        <v>0</v>
      </c>
      <c r="H23" s="136">
        <f>'[6]1_16'!$G15</f>
        <v>0</v>
      </c>
      <c r="K23" s="48"/>
      <c r="R23" s="48"/>
      <c r="AD23" s="49"/>
      <c r="AF23" s="36">
        <f>IF(Z15&lt;Z31,Y31,Y15)</f>
        <v>5</v>
      </c>
      <c r="AG23" s="120">
        <f>'[6]фінал'!$K8</f>
        <v>1</v>
      </c>
      <c r="AH23" s="36" t="str">
        <f>IF($AF23&lt;&gt;" ",VLOOKUP($AF23,all,8)," ")</f>
        <v>ХРК</v>
      </c>
      <c r="AI23" s="37" t="s">
        <v>5</v>
      </c>
      <c r="AJ23" s="37" t="s">
        <v>6</v>
      </c>
    </row>
    <row r="24" spans="1:37" ht="9" customHeight="1" thickTop="1">
      <c r="A24" s="70">
        <f>'[6]1_16'!$B16</f>
        <v>5</v>
      </c>
      <c r="B24" s="71">
        <f>'[6]1_16'!K16</f>
        <v>0</v>
      </c>
      <c r="C24" s="72" t="str">
        <f>IF($A24&lt;&gt;" ",CONCATENATE(VLOOKUP($A24,all,2)," ",VLOOKUP($A24,all,3)," (",VLOOKUP($A24,all,12),")")," ")</f>
        <v>Алієв Мухаммед (С-Д4,ХРК)</v>
      </c>
      <c r="D24" s="73"/>
      <c r="E24" s="73"/>
      <c r="F24" s="74"/>
      <c r="G24" s="75" t="s">
        <v>5</v>
      </c>
      <c r="H24" s="75" t="s">
        <v>6</v>
      </c>
      <c r="K24" s="48"/>
      <c r="R24" s="48"/>
      <c r="AD24" s="49"/>
      <c r="AE24" s="56"/>
      <c r="AF24" s="39"/>
      <c r="AG24" s="26">
        <f>SUM(AI24:AJ24)</f>
        <v>3</v>
      </c>
      <c r="AH24" s="39"/>
      <c r="AI24" s="30">
        <f>'[6]фінал'!$F8</f>
        <v>0</v>
      </c>
      <c r="AJ24" s="30">
        <f>'[6]фінал'!$G8</f>
        <v>3</v>
      </c>
      <c r="AK24" s="40"/>
    </row>
    <row r="25" spans="1:37" ht="9" customHeight="1">
      <c r="A25" s="31"/>
      <c r="B25" s="26">
        <f>SUM($G25:$H25)</f>
        <v>0</v>
      </c>
      <c r="C25" s="32"/>
      <c r="D25" s="33"/>
      <c r="E25" s="33"/>
      <c r="F25" s="34"/>
      <c r="G25" s="30">
        <f>'[6]1_16'!$F16</f>
        <v>0</v>
      </c>
      <c r="H25" s="30">
        <f>'[6]1_16'!$G16</f>
        <v>0</v>
      </c>
      <c r="I25" s="35"/>
      <c r="K25" s="36">
        <f>IF($B24&lt;B$26,$A26,$A24)</f>
        <v>5</v>
      </c>
      <c r="L25" s="26">
        <f>'[6]1_8'!K12</f>
        <v>4</v>
      </c>
      <c r="M25" s="36" t="str">
        <f>IF($K25&lt;&gt;" ",VLOOKUP(K25,all,8)," ")</f>
        <v>ХРК</v>
      </c>
      <c r="N25" s="37" t="s">
        <v>5</v>
      </c>
      <c r="O25" s="37" t="s">
        <v>6</v>
      </c>
      <c r="R25" s="48"/>
      <c r="AD25" s="49"/>
      <c r="AK25" s="49"/>
    </row>
    <row r="26" spans="1:37" ht="9" customHeight="1">
      <c r="A26" s="25" t="str">
        <f>'[6]1_16'!$B17</f>
        <v> </v>
      </c>
      <c r="B26" s="26">
        <f>'[6]1_16'!K17</f>
        <v>0</v>
      </c>
      <c r="C26" s="27" t="str">
        <f>IF($A26&lt;&gt;" ",CONCATENATE(VLOOKUP($A26,all,2)," ",VLOOKUP($A26,all,3)," (",VLOOKUP($A26,all,12),")")," ")</f>
        <v> </v>
      </c>
      <c r="D26" s="28"/>
      <c r="E26" s="28"/>
      <c r="F26" s="29"/>
      <c r="G26" s="30" t="s">
        <v>5</v>
      </c>
      <c r="H26" s="30" t="s">
        <v>6</v>
      </c>
      <c r="I26" s="58"/>
      <c r="J26" s="35"/>
      <c r="K26" s="39"/>
      <c r="L26" s="26">
        <f>SUM(N26:O26)</f>
        <v>10</v>
      </c>
      <c r="M26" s="39"/>
      <c r="N26" s="30">
        <f>'[6]1_8'!$F12</f>
        <v>10</v>
      </c>
      <c r="O26" s="30">
        <f>'[6]1_8'!$G12</f>
        <v>0</v>
      </c>
      <c r="P26" s="40"/>
      <c r="R26" s="48"/>
      <c r="AD26" s="49"/>
      <c r="AK26" s="49"/>
    </row>
    <row r="27" spans="1:37" ht="9" customHeight="1" thickBot="1">
      <c r="A27" s="41"/>
      <c r="B27" s="42">
        <f>SUM($G27:$H27)</f>
        <v>0</v>
      </c>
      <c r="C27" s="43"/>
      <c r="D27" s="44"/>
      <c r="E27" s="44"/>
      <c r="F27" s="45"/>
      <c r="G27" s="46">
        <f>'[6]1_16'!$F17</f>
        <v>0</v>
      </c>
      <c r="H27" s="46">
        <f>'[6]1_16'!$G17</f>
        <v>0</v>
      </c>
      <c r="K27" s="48"/>
      <c r="P27" s="49"/>
      <c r="R27" s="36">
        <f>IF(L25&lt;L29,K29,K25)</f>
        <v>5</v>
      </c>
      <c r="S27" s="26">
        <f>'[6]1_4'!$K10</f>
        <v>4</v>
      </c>
      <c r="T27" s="36" t="str">
        <f>IF($R27&lt;&gt;" ",VLOOKUP($R27,all,8)," ")</f>
        <v>ХРК</v>
      </c>
      <c r="U27" s="37" t="s">
        <v>5</v>
      </c>
      <c r="V27" s="37" t="s">
        <v>6</v>
      </c>
      <c r="AD27" s="49"/>
      <c r="AK27" s="49"/>
    </row>
    <row r="28" spans="1:37" ht="9" customHeight="1" thickTop="1">
      <c r="A28" s="50">
        <f>'[6]1_16'!$B18</f>
        <v>6</v>
      </c>
      <c r="B28" s="51">
        <f>'[6]1_16'!K18</f>
        <v>0</v>
      </c>
      <c r="C28" s="52" t="str">
        <f>IF($A28&lt;&gt;" ",CONCATENATE(VLOOKUP($A28,all,2)," ",VLOOKUP($A28,all,3)," (",VLOOKUP($A28,all,12),")")," ")</f>
        <v>Ліманський Богдан (МОН,Київ)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10</v>
      </c>
      <c r="T28" s="39"/>
      <c r="U28" s="30">
        <f>'[6]1_4'!$F10</f>
        <v>10</v>
      </c>
      <c r="V28" s="30">
        <f>'[6]1_4'!$G10</f>
        <v>0</v>
      </c>
      <c r="W28" s="40"/>
      <c r="AD28" s="49"/>
      <c r="AK28" s="49"/>
    </row>
    <row r="29" spans="1:37" ht="9" customHeight="1">
      <c r="A29" s="31"/>
      <c r="B29" s="26">
        <f>SUM($G29:$H29)</f>
        <v>0</v>
      </c>
      <c r="C29" s="32"/>
      <c r="D29" s="33"/>
      <c r="E29" s="33"/>
      <c r="F29" s="34"/>
      <c r="G29" s="30">
        <f>'[6]1_16'!$F18</f>
        <v>0</v>
      </c>
      <c r="H29" s="30">
        <f>'[6]1_16'!$G18</f>
        <v>0</v>
      </c>
      <c r="I29" s="35"/>
      <c r="K29" s="36">
        <f>IF($B28&lt;B$30,$A30,$A28)</f>
        <v>6</v>
      </c>
      <c r="L29" s="26">
        <f>'[6]1_8'!K13</f>
        <v>0</v>
      </c>
      <c r="M29" s="36" t="str">
        <f>IF($K29&lt;&gt;" ",VLOOKUP(K29,all,8)," ")</f>
        <v>Київ</v>
      </c>
      <c r="N29" s="37" t="s">
        <v>5</v>
      </c>
      <c r="O29" s="37" t="s">
        <v>6</v>
      </c>
      <c r="P29" s="57"/>
      <c r="R29" s="48"/>
      <c r="W29" s="49"/>
      <c r="AD29" s="49"/>
      <c r="AK29" s="49"/>
    </row>
    <row r="30" spans="1:37" ht="9" customHeight="1">
      <c r="A30" s="25" t="str">
        <f>'[6]1_16'!$B19</f>
        <v> </v>
      </c>
      <c r="B30" s="26">
        <f>'[6]1_16'!K19</f>
        <v>0</v>
      </c>
      <c r="C30" s="27" t="str">
        <f>IF($A30&lt;&gt;" ",CONCATENATE(VLOOKUP($A30,all,2)," ",VLOOKUP($A30,all,3)," (",VLOOKUP($A30,all,12),")")," ")</f>
        <v> 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0</v>
      </c>
      <c r="M30" s="39"/>
      <c r="N30" s="30">
        <f>'[6]1_8'!$F13</f>
        <v>0</v>
      </c>
      <c r="O30" s="30">
        <f>'[6]1_8'!$G13</f>
        <v>0</v>
      </c>
      <c r="R30" s="48"/>
      <c r="W30" s="49"/>
      <c r="AD30" s="49"/>
      <c r="AK30" s="49"/>
    </row>
    <row r="31" spans="1:37" ht="9" customHeight="1" thickBot="1">
      <c r="A31" s="50"/>
      <c r="B31" s="135">
        <f>SUM($G31:$H31)</f>
        <v>0</v>
      </c>
      <c r="C31" s="52"/>
      <c r="D31" s="53"/>
      <c r="E31" s="53"/>
      <c r="F31" s="54"/>
      <c r="G31" s="136">
        <f>'[6]1_16'!$F19</f>
        <v>0</v>
      </c>
      <c r="H31" s="136">
        <f>'[6]1_16'!$G19</f>
        <v>0</v>
      </c>
      <c r="K31" s="48"/>
      <c r="R31" s="48"/>
      <c r="W31" s="49"/>
      <c r="Y31" s="36">
        <f>IF(S27&lt;S35,R35,R27)</f>
        <v>5</v>
      </c>
      <c r="Z31" s="26">
        <f>'[6]1_2'!$K9</f>
        <v>5</v>
      </c>
      <c r="AA31" s="36" t="str">
        <f>IF($Y31&lt;&gt;" ",VLOOKUP($Y31,all,8)," ")</f>
        <v>ХРК</v>
      </c>
      <c r="AB31" s="37" t="s">
        <v>5</v>
      </c>
      <c r="AC31" s="37" t="s">
        <v>6</v>
      </c>
      <c r="AD31" s="57"/>
      <c r="AK31" s="49"/>
    </row>
    <row r="32" spans="1:37" ht="9" customHeight="1" thickTop="1">
      <c r="A32" s="70">
        <f>'[6]1_16'!$B20</f>
        <v>7</v>
      </c>
      <c r="B32" s="71">
        <f>'[6]1_16'!K20</f>
        <v>0</v>
      </c>
      <c r="C32" s="72" t="str">
        <f>IF($A32&lt;&gt;" ",CONCATENATE(VLOOKUP($A32,all,2)," ",VLOOKUP($A32,all,3)," (",VLOOKUP($A32,all,12),")")," ")</f>
        <v>Биков Денис (,ПЛТ)</v>
      </c>
      <c r="D32" s="73"/>
      <c r="E32" s="73"/>
      <c r="F32" s="74"/>
      <c r="G32" s="75" t="s">
        <v>5</v>
      </c>
      <c r="H32" s="75" t="s">
        <v>6</v>
      </c>
      <c r="K32" s="48"/>
      <c r="R32" s="48"/>
      <c r="W32" s="49"/>
      <c r="X32" s="56"/>
      <c r="Y32" s="39"/>
      <c r="Z32" s="26">
        <f>SUM(AB32:AC32)</f>
        <v>10</v>
      </c>
      <c r="AA32" s="39"/>
      <c r="AB32" s="30">
        <f>'[6]1_2'!$F9</f>
        <v>10</v>
      </c>
      <c r="AC32" s="30">
        <f>'[6]1_2'!$G24</f>
        <v>0</v>
      </c>
      <c r="AK32" s="49"/>
    </row>
    <row r="33" spans="1:37" ht="9" customHeight="1">
      <c r="A33" s="31"/>
      <c r="B33" s="26">
        <f>SUM($G33:$H33)</f>
        <v>0</v>
      </c>
      <c r="C33" s="32"/>
      <c r="D33" s="33"/>
      <c r="E33" s="33"/>
      <c r="F33" s="34"/>
      <c r="G33" s="30">
        <f>'[6]1_16'!$F20</f>
        <v>0</v>
      </c>
      <c r="H33" s="30">
        <f>'[6]1_16'!$G20</f>
        <v>0</v>
      </c>
      <c r="I33" s="35"/>
      <c r="K33" s="36">
        <f>IF($B32&lt;B$34,$A34,$A32)</f>
        <v>7</v>
      </c>
      <c r="L33" s="26">
        <f>'[6]1_8'!K14</f>
        <v>0</v>
      </c>
      <c r="M33" s="36" t="str">
        <f>IF($K33&lt;&gt;" ",VLOOKUP(K33,all,8)," ")</f>
        <v>ПЛТ</v>
      </c>
      <c r="N33" s="37" t="s">
        <v>5</v>
      </c>
      <c r="O33" s="37" t="s">
        <v>6</v>
      </c>
      <c r="R33" s="48"/>
      <c r="W33" s="49"/>
      <c r="AK33" s="49"/>
    </row>
    <row r="34" spans="1:37" ht="9" customHeight="1">
      <c r="A34" s="25" t="str">
        <f>'[6]1_16'!$B21</f>
        <v> </v>
      </c>
      <c r="B34" s="26">
        <f>'[6]1_16'!K21</f>
        <v>0</v>
      </c>
      <c r="C34" s="27" t="str">
        <f>IF($A34&lt;&gt;" ",CONCATENATE(VLOOKUP($A34,all,2)," ",VLOOKUP($A34,all,3)," (",VLOOKUP($A34,all,12),")")," ")</f>
        <v> 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0</v>
      </c>
      <c r="M34" s="39"/>
      <c r="N34" s="30">
        <f>'[6]1_8'!$F14</f>
        <v>0</v>
      </c>
      <c r="O34" s="30">
        <f>'[6]1_8'!$G14</f>
        <v>0</v>
      </c>
      <c r="P34" s="40"/>
      <c r="R34" s="48"/>
      <c r="W34" s="49"/>
      <c r="AK34" s="49"/>
    </row>
    <row r="35" spans="1:37" ht="9" customHeight="1" thickBot="1">
      <c r="A35" s="41"/>
      <c r="B35" s="42">
        <f>SUM($G35:$H35)</f>
        <v>0</v>
      </c>
      <c r="C35" s="43"/>
      <c r="D35" s="44"/>
      <c r="E35" s="44"/>
      <c r="F35" s="45"/>
      <c r="G35" s="46">
        <f>'[6]1_16'!$F21</f>
        <v>0</v>
      </c>
      <c r="H35" s="46">
        <f>'[6]1_16'!$G21</f>
        <v>0</v>
      </c>
      <c r="K35" s="48"/>
      <c r="P35" s="49"/>
      <c r="R35" s="36">
        <f>IF(L33&lt;L37,K37,K33)</f>
        <v>8</v>
      </c>
      <c r="S35" s="26">
        <f>'[6]1_4'!$K11</f>
        <v>0</v>
      </c>
      <c r="T35" s="36" t="str">
        <f>IF($R35&lt;&gt;" ",VLOOKUP($R35,all,8)," ")</f>
        <v>КРГ</v>
      </c>
      <c r="U35" s="37" t="s">
        <v>5</v>
      </c>
      <c r="V35" s="37" t="s">
        <v>6</v>
      </c>
      <c r="W35" s="57"/>
      <c r="AK35" s="49"/>
    </row>
    <row r="36" spans="1:37" ht="9" customHeight="1" thickTop="1">
      <c r="A36" s="50">
        <f>'[6]1_16'!$B22</f>
        <v>8</v>
      </c>
      <c r="B36" s="51">
        <f>'[6]1_16'!K22</f>
        <v>0</v>
      </c>
      <c r="C36" s="52" t="str">
        <f>IF($A36&lt;&gt;" ",CONCATENATE(VLOOKUP($A36,all,2)," ",VLOOKUP($A36,all,3)," (",VLOOKUP($A36,all,12),")")," ")</f>
        <v>Постоялко Володимир (МОН,КРГ)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0</v>
      </c>
      <c r="T36" s="39"/>
      <c r="U36" s="30">
        <f>'[6]1_4'!$F11</f>
        <v>0</v>
      </c>
      <c r="V36" s="30">
        <f>'[6]1_4'!$G11</f>
        <v>0</v>
      </c>
      <c r="AK36" s="49"/>
    </row>
    <row r="37" spans="1:37" ht="9" customHeight="1">
      <c r="A37" s="31"/>
      <c r="B37" s="26">
        <f>SUM($G37:$H37)</f>
        <v>0</v>
      </c>
      <c r="C37" s="32"/>
      <c r="D37" s="33"/>
      <c r="E37" s="33"/>
      <c r="F37" s="34"/>
      <c r="G37" s="30">
        <f>'[6]1_16'!$F22</f>
        <v>0</v>
      </c>
      <c r="H37" s="30">
        <f>'[6]1_16'!$G22</f>
        <v>0</v>
      </c>
      <c r="I37" s="35"/>
      <c r="K37" s="36">
        <f>IF($B36&lt;B$38,$A38,$A36)</f>
        <v>8</v>
      </c>
      <c r="L37" s="26">
        <f>'[6]1_8'!K15</f>
        <v>5</v>
      </c>
      <c r="M37" s="36" t="str">
        <f>IF($K37&lt;&gt;" ",VLOOKUP(K37,all,8)," ")</f>
        <v>КРГ</v>
      </c>
      <c r="N37" s="37" t="s">
        <v>5</v>
      </c>
      <c r="O37" s="37" t="s">
        <v>6</v>
      </c>
      <c r="P37" s="57"/>
      <c r="R37" s="48"/>
      <c r="AK37" s="49"/>
    </row>
    <row r="38" spans="1:37" ht="9" customHeight="1">
      <c r="A38" s="25" t="str">
        <f>'[6]1_16'!$B23</f>
        <v> </v>
      </c>
      <c r="B38" s="26">
        <f>'[6]1_16'!K23</f>
        <v>0</v>
      </c>
      <c r="C38" s="27" t="str">
        <f>IF($A38&lt;&gt;" ",CONCATENATE(VLOOKUP($A38,all,2)," ",VLOOKUP($A38,all,3)," (",VLOOKUP($A38,all,12),")")," ")</f>
        <v> 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6</v>
      </c>
      <c r="M38" s="39"/>
      <c r="N38" s="30">
        <f>'[6]1_8'!$F15</f>
        <v>6</v>
      </c>
      <c r="O38" s="30">
        <f>'[6]1_8'!$G15</f>
        <v>0</v>
      </c>
      <c r="R38" s="48"/>
      <c r="AK38" s="49"/>
    </row>
    <row r="39" spans="1:37" ht="9" customHeight="1" thickBot="1">
      <c r="A39" s="50"/>
      <c r="B39" s="135">
        <f>SUM($G39:$H39)</f>
        <v>0</v>
      </c>
      <c r="C39" s="52"/>
      <c r="D39" s="53"/>
      <c r="E39" s="53"/>
      <c r="F39" s="54"/>
      <c r="G39" s="136">
        <f>'[6]1_16'!$F23</f>
        <v>0</v>
      </c>
      <c r="H39" s="136">
        <f>'[6]1_16'!$G23</f>
        <v>0</v>
      </c>
      <c r="K39" s="48"/>
      <c r="R39" s="48"/>
      <c r="AA39" s="138">
        <f>IF(AG23&lt;AG55,AF55,AF23)</f>
        <v>12</v>
      </c>
      <c r="AB39" s="139"/>
      <c r="AC39" s="140" t="str">
        <f>CONCATENATE(VLOOKUP(AA39,all,2)," ",VLOOKUP(AA39,all,3)," (",VLOOKUP(AA39,all,12),")")</f>
        <v>Капраєв Зураб (,РУМ)</v>
      </c>
      <c r="AD39" s="141"/>
      <c r="AE39" s="141"/>
      <c r="AF39" s="141"/>
      <c r="AG39" s="141"/>
      <c r="AH39" s="141"/>
      <c r="AI39" s="141"/>
      <c r="AJ39" s="142"/>
      <c r="AK39" s="49"/>
    </row>
    <row r="40" spans="1:37" ht="9" customHeight="1" thickTop="1">
      <c r="A40" s="70">
        <f>'[6]1_16'!$B24</f>
        <v>9</v>
      </c>
      <c r="B40" s="71">
        <f>'[6]1_16'!K24</f>
        <v>0</v>
      </c>
      <c r="C40" s="72" t="str">
        <f>IF($A40&lt;&gt;" ",CONCATENATE(VLOOKUP($A40,all,2)," ",VLOOKUP($A40,all,3)," (",VLOOKUP($A40,all,12),")")," ")</f>
        <v>Павлов Денис (ЗСУ,БРВ)</v>
      </c>
      <c r="D40" s="73"/>
      <c r="E40" s="73"/>
      <c r="F40" s="74"/>
      <c r="G40" s="75" t="s">
        <v>5</v>
      </c>
      <c r="H40" s="75" t="s">
        <v>6</v>
      </c>
      <c r="K40" s="48"/>
      <c r="R40" s="48"/>
      <c r="AA40" s="143"/>
      <c r="AB40" s="144"/>
      <c r="AC40" s="145"/>
      <c r="AD40" s="146"/>
      <c r="AE40" s="146"/>
      <c r="AF40" s="146"/>
      <c r="AG40" s="146"/>
      <c r="AH40" s="146"/>
      <c r="AI40" s="146"/>
      <c r="AJ40" s="147"/>
      <c r="AK40" s="40"/>
    </row>
    <row r="41" spans="1:37" ht="9" customHeight="1">
      <c r="A41" s="31"/>
      <c r="B41" s="26">
        <f>SUM($G41:$H41)</f>
        <v>0</v>
      </c>
      <c r="C41" s="32"/>
      <c r="D41" s="33"/>
      <c r="E41" s="33"/>
      <c r="F41" s="34"/>
      <c r="G41" s="30">
        <f>'[6]1_16'!$F24</f>
        <v>0</v>
      </c>
      <c r="H41" s="30">
        <f>'[6]1_16'!$G24</f>
        <v>0</v>
      </c>
      <c r="I41" s="35"/>
      <c r="K41" s="36">
        <f>IF($B40&lt;B$42,$A42,$A40)</f>
        <v>9</v>
      </c>
      <c r="L41" s="26">
        <f>'[6]1_8'!K16</f>
        <v>4</v>
      </c>
      <c r="M41" s="36" t="str">
        <f>IF($K41&lt;&gt;" ",VLOOKUP(K41,all,8)," ")</f>
        <v>БРВ</v>
      </c>
      <c r="N41" s="37" t="s">
        <v>5</v>
      </c>
      <c r="O41" s="37" t="s">
        <v>6</v>
      </c>
      <c r="R41" s="48"/>
      <c r="AK41" s="49"/>
    </row>
    <row r="42" spans="1:37" ht="9" customHeight="1">
      <c r="A42" s="25" t="str">
        <f>'[6]1_16'!$B25</f>
        <v> </v>
      </c>
      <c r="B42" s="26">
        <f>'[6]1_16'!K25</f>
        <v>0</v>
      </c>
      <c r="C42" s="27" t="str">
        <f>IF($A42&lt;&gt;" ",CONCATENATE(VLOOKUP($A42,all,2)," ",VLOOKUP($A42,all,3)," (",VLOOKUP($A42,all,12),")")," ")</f>
        <v> </v>
      </c>
      <c r="D42" s="28"/>
      <c r="E42" s="28"/>
      <c r="F42" s="29"/>
      <c r="G42" s="30" t="s">
        <v>5</v>
      </c>
      <c r="H42" s="30" t="s">
        <v>6</v>
      </c>
      <c r="I42" s="58"/>
      <c r="J42" s="35"/>
      <c r="K42" s="39"/>
      <c r="L42" s="26">
        <f>SUM(N42:O42)</f>
        <v>11</v>
      </c>
      <c r="M42" s="39"/>
      <c r="N42" s="30">
        <f>'[6]1_8'!$F16</f>
        <v>5</v>
      </c>
      <c r="O42" s="30">
        <f>'[6]1_8'!$G16</f>
        <v>6</v>
      </c>
      <c r="P42" s="40"/>
      <c r="R42" s="48"/>
      <c r="AK42" s="49"/>
    </row>
    <row r="43" spans="1:37" ht="9" customHeight="1" thickBot="1">
      <c r="A43" s="41"/>
      <c r="B43" s="42">
        <f>SUM($G43:$H43)</f>
        <v>0</v>
      </c>
      <c r="C43" s="43"/>
      <c r="D43" s="44"/>
      <c r="E43" s="44"/>
      <c r="F43" s="45"/>
      <c r="G43" s="46">
        <f>'[6]1_16'!$F25</f>
        <v>0</v>
      </c>
      <c r="H43" s="46">
        <f>'[6]1_16'!$G25</f>
        <v>0</v>
      </c>
      <c r="K43" s="48"/>
      <c r="P43" s="49"/>
      <c r="R43" s="36">
        <f>IF(L41&lt;L45,K45,K41)</f>
        <v>9</v>
      </c>
      <c r="S43" s="26">
        <f>'[6]1_4'!$K12</f>
        <v>0</v>
      </c>
      <c r="T43" s="36" t="str">
        <f>IF($R43&lt;&gt;" ",VLOOKUP($R43,all,8)," ")</f>
        <v>БРВ</v>
      </c>
      <c r="U43" s="37" t="s">
        <v>5</v>
      </c>
      <c r="V43" s="37" t="s">
        <v>6</v>
      </c>
      <c r="AK43" s="49"/>
    </row>
    <row r="44" spans="1:37" ht="9" customHeight="1" thickTop="1">
      <c r="A44" s="50">
        <f>'[6]1_16'!$B26</f>
        <v>10</v>
      </c>
      <c r="B44" s="51">
        <f>'[6]1_16'!K26</f>
        <v>0</v>
      </c>
      <c r="C44" s="52" t="str">
        <f>IF($A44&lt;&gt;" ",CONCATENATE(VLOOKUP($A44,all,2)," ",VLOOKUP($A44,all,3)," (",VLOOKUP($A44,all,12),")")," ")</f>
        <v>Василенко Артем (МОН,Київ)</v>
      </c>
      <c r="D44" s="53"/>
      <c r="E44" s="53"/>
      <c r="F44" s="54"/>
      <c r="G44" s="55" t="s">
        <v>5</v>
      </c>
      <c r="H44" s="55" t="s">
        <v>6</v>
      </c>
      <c r="K44" s="48"/>
      <c r="P44" s="49"/>
      <c r="Q44" s="56"/>
      <c r="R44" s="39"/>
      <c r="S44" s="26">
        <f>SUM(U44:V44)</f>
        <v>0</v>
      </c>
      <c r="T44" s="39"/>
      <c r="U44" s="30">
        <f>'[6]1_4'!$F12</f>
        <v>0</v>
      </c>
      <c r="V44" s="30">
        <f>'[6]1_4'!$G12</f>
        <v>0</v>
      </c>
      <c r="W44" s="40"/>
      <c r="AK44" s="49"/>
    </row>
    <row r="45" spans="1:37" ht="9" customHeight="1">
      <c r="A45" s="31"/>
      <c r="B45" s="26">
        <f>SUM($G45:$H45)</f>
        <v>0</v>
      </c>
      <c r="C45" s="32"/>
      <c r="D45" s="33"/>
      <c r="E45" s="33"/>
      <c r="F45" s="34"/>
      <c r="G45" s="30">
        <f>'[6]1_16'!$F26</f>
        <v>0</v>
      </c>
      <c r="H45" s="30">
        <f>'[6]1_16'!$G26</f>
        <v>0</v>
      </c>
      <c r="I45" s="35"/>
      <c r="K45" s="36">
        <f>IF($B44&lt;B$46,$A46,$A44)</f>
        <v>10</v>
      </c>
      <c r="L45" s="26">
        <f>'[6]1_8'!K17</f>
        <v>0</v>
      </c>
      <c r="M45" s="36" t="str">
        <f>IF($K45&lt;&gt;" ",VLOOKUP(K45,all,8)," ")</f>
        <v>Київ</v>
      </c>
      <c r="N45" s="37" t="s">
        <v>5</v>
      </c>
      <c r="O45" s="37" t="s">
        <v>6</v>
      </c>
      <c r="P45" s="57"/>
      <c r="R45" s="48"/>
      <c r="W45" s="49"/>
      <c r="AK45" s="49"/>
    </row>
    <row r="46" spans="1:37" ht="9" customHeight="1">
      <c r="A46" s="25" t="str">
        <f>'[6]1_16'!$B27</f>
        <v> </v>
      </c>
      <c r="B46" s="26">
        <f>'[6]1_16'!K27</f>
        <v>0</v>
      </c>
      <c r="C46" s="27" t="str">
        <f>IF($A46&lt;&gt;" ",CONCATENATE(VLOOKUP($A46,all,2)," ",VLOOKUP($A46,all,3)," (",VLOOKUP($A46,all,12),")")," ")</f>
        <v> </v>
      </c>
      <c r="D46" s="28"/>
      <c r="E46" s="28"/>
      <c r="F46" s="29"/>
      <c r="G46" s="30" t="s">
        <v>5</v>
      </c>
      <c r="H46" s="30" t="s">
        <v>6</v>
      </c>
      <c r="I46" s="58"/>
      <c r="J46" s="35"/>
      <c r="K46" s="39"/>
      <c r="L46" s="26">
        <f>SUM(N46:O46)</f>
        <v>0</v>
      </c>
      <c r="M46" s="39"/>
      <c r="N46" s="30">
        <f>'[6]1_8'!$F17</f>
        <v>0</v>
      </c>
      <c r="O46" s="30">
        <f>'[6]1_8'!$G17</f>
        <v>0</v>
      </c>
      <c r="R46" s="48"/>
      <c r="W46" s="49"/>
      <c r="AK46" s="49"/>
    </row>
    <row r="47" spans="1:37" ht="9" customHeight="1" thickBot="1">
      <c r="A47" s="50"/>
      <c r="B47" s="135">
        <f>SUM($G47:$H47)</f>
        <v>0</v>
      </c>
      <c r="C47" s="52"/>
      <c r="D47" s="53"/>
      <c r="E47" s="53"/>
      <c r="F47" s="54"/>
      <c r="G47" s="136">
        <f>'[6]1_16'!$F27</f>
        <v>0</v>
      </c>
      <c r="H47" s="136">
        <f>'[6]1_16'!$G27</f>
        <v>0</v>
      </c>
      <c r="K47" s="48"/>
      <c r="R47" s="48"/>
      <c r="W47" s="49"/>
      <c r="Y47" s="36">
        <f>IF(S43&lt;S51,R51,R43)</f>
        <v>12</v>
      </c>
      <c r="Z47" s="26">
        <f>'[6]1_2'!$K10</f>
        <v>3</v>
      </c>
      <c r="AA47" s="36" t="str">
        <f>IF($Y47&lt;&gt;" ",VLOOKUP($Y47,all,8)," ")</f>
        <v>РУМ</v>
      </c>
      <c r="AB47" s="37" t="s">
        <v>5</v>
      </c>
      <c r="AC47" s="37" t="s">
        <v>6</v>
      </c>
      <c r="AK47" s="49"/>
    </row>
    <row r="48" spans="1:37" ht="9" customHeight="1" thickTop="1">
      <c r="A48" s="70">
        <f>'[6]1_16'!$B28</f>
        <v>11</v>
      </c>
      <c r="B48" s="71">
        <f>'[6]1_16'!K28</f>
        <v>0</v>
      </c>
      <c r="C48" s="72" t="str">
        <f>IF($A48&lt;&gt;" ",CONCATENATE(VLOOKUP($A48,all,2)," ",VLOOKUP($A48,all,3)," (",VLOOKUP($A48,all,12),")")," ")</f>
        <v>Вішняк Олександр (,ЧРН)</v>
      </c>
      <c r="D48" s="73"/>
      <c r="E48" s="73"/>
      <c r="F48" s="74"/>
      <c r="G48" s="75" t="s">
        <v>5</v>
      </c>
      <c r="H48" s="75" t="s">
        <v>6</v>
      </c>
      <c r="K48" s="48"/>
      <c r="R48" s="48"/>
      <c r="W48" s="49"/>
      <c r="X48" s="56"/>
      <c r="Y48" s="39"/>
      <c r="Z48" s="26">
        <f>SUM(AB48:AC48)</f>
        <v>3</v>
      </c>
      <c r="AA48" s="39"/>
      <c r="AB48" s="30">
        <f>'[6]1_2'!$F10</f>
        <v>1</v>
      </c>
      <c r="AC48" s="30">
        <f>'[6]1_2'!$G10</f>
        <v>2</v>
      </c>
      <c r="AD48" s="137"/>
      <c r="AK48" s="49"/>
    </row>
    <row r="49" spans="1:37" ht="9" customHeight="1">
      <c r="A49" s="31"/>
      <c r="B49" s="26">
        <f>SUM($G49:$H49)</f>
        <v>0</v>
      </c>
      <c r="C49" s="32"/>
      <c r="D49" s="33"/>
      <c r="E49" s="33"/>
      <c r="F49" s="34"/>
      <c r="G49" s="30">
        <f>'[6]1_16'!$F28</f>
        <v>0</v>
      </c>
      <c r="H49" s="30">
        <f>'[6]1_16'!$G28</f>
        <v>0</v>
      </c>
      <c r="I49" s="35"/>
      <c r="K49" s="36">
        <f>IF($B48&lt;B$50,$A50,$A48)</f>
        <v>11</v>
      </c>
      <c r="L49" s="26">
        <f>'[6]1_8'!K18</f>
        <v>1</v>
      </c>
      <c r="M49" s="36" t="str">
        <f>IF($K49&lt;&gt;" ",VLOOKUP(K49,all,8)," ")</f>
        <v>ЧРН</v>
      </c>
      <c r="N49" s="37" t="s">
        <v>5</v>
      </c>
      <c r="O49" s="37" t="s">
        <v>6</v>
      </c>
      <c r="R49" s="48"/>
      <c r="W49" s="49"/>
      <c r="AD49" s="49"/>
      <c r="AK49" s="49"/>
    </row>
    <row r="50" spans="1:37" ht="9" customHeight="1">
      <c r="A50" s="25" t="str">
        <f>'[6]1_16'!$B29</f>
        <v> </v>
      </c>
      <c r="B50" s="26">
        <f>'[6]1_16'!K29</f>
        <v>0</v>
      </c>
      <c r="C50" s="27" t="str">
        <f>IF($A50&lt;&gt;" ",CONCATENATE(VLOOKUP($A50,all,2)," ",VLOOKUP($A50,all,3)," (",VLOOKUP($A50,all,12),")")," ")</f>
        <v> </v>
      </c>
      <c r="D50" s="28"/>
      <c r="E50" s="28"/>
      <c r="F50" s="29"/>
      <c r="G50" s="30" t="s">
        <v>5</v>
      </c>
      <c r="H50" s="30" t="s">
        <v>6</v>
      </c>
      <c r="I50" s="58"/>
      <c r="J50" s="35"/>
      <c r="K50" s="39"/>
      <c r="L50" s="26">
        <f>SUM(N50:O50)</f>
        <v>4</v>
      </c>
      <c r="M50" s="39"/>
      <c r="N50" s="30">
        <f>'[6]1_8'!$F18</f>
        <v>4</v>
      </c>
      <c r="O50" s="30">
        <f>'[6]1_8'!$G18</f>
        <v>0</v>
      </c>
      <c r="P50" s="40"/>
      <c r="R50" s="48"/>
      <c r="W50" s="49"/>
      <c r="AD50" s="49"/>
      <c r="AK50" s="49"/>
    </row>
    <row r="51" spans="1:37" ht="9" customHeight="1" thickBot="1">
      <c r="A51" s="41"/>
      <c r="B51" s="42">
        <f>SUM($G51:$H51)</f>
        <v>0</v>
      </c>
      <c r="C51" s="43"/>
      <c r="D51" s="44"/>
      <c r="E51" s="44"/>
      <c r="F51" s="45"/>
      <c r="G51" s="46">
        <f>'[6]1_16'!$F29</f>
        <v>0</v>
      </c>
      <c r="H51" s="46">
        <f>'[6]1_16'!$G29</f>
        <v>0</v>
      </c>
      <c r="K51" s="48"/>
      <c r="P51" s="49"/>
      <c r="R51" s="36">
        <f>IF(L49&lt;L53,K53,K49)</f>
        <v>12</v>
      </c>
      <c r="S51" s="26">
        <f>'[6]1_4'!$K13</f>
        <v>3</v>
      </c>
      <c r="T51" s="36" t="str">
        <f>IF($R51&lt;&gt;" ",VLOOKUP($R51,all,8)," ")</f>
        <v>РУМ</v>
      </c>
      <c r="U51" s="37" t="s">
        <v>5</v>
      </c>
      <c r="V51" s="37" t="s">
        <v>6</v>
      </c>
      <c r="W51" s="57"/>
      <c r="AD51" s="49"/>
      <c r="AK51" s="49"/>
    </row>
    <row r="52" spans="1:37" ht="9" customHeight="1" thickTop="1">
      <c r="A52" s="50">
        <f>'[6]1_16'!$B30</f>
        <v>12</v>
      </c>
      <c r="B52" s="51">
        <f>'[6]1_16'!K30</f>
        <v>0</v>
      </c>
      <c r="C52" s="52" t="str">
        <f>IF($A52&lt;&gt;" ",CONCATENATE(VLOOKUP($A52,all,2)," ",VLOOKUP($A52,all,3)," (",VLOOKUP($A52,all,12),")")," ")</f>
        <v>Капраєв Зураб (,РУМ)</v>
      </c>
      <c r="D52" s="53"/>
      <c r="E52" s="53"/>
      <c r="F52" s="54"/>
      <c r="G52" s="55" t="s">
        <v>5</v>
      </c>
      <c r="H52" s="55" t="s">
        <v>6</v>
      </c>
      <c r="K52" s="48"/>
      <c r="P52" s="49"/>
      <c r="Q52" s="56"/>
      <c r="R52" s="39"/>
      <c r="S52" s="26">
        <f>SUM(U52:V52)</f>
        <v>6</v>
      </c>
      <c r="T52" s="39"/>
      <c r="U52" s="30">
        <f>'[6]1_4'!$F13</f>
        <v>6</v>
      </c>
      <c r="V52" s="30">
        <f>'[6]1_4'!$G48</f>
        <v>0</v>
      </c>
      <c r="AD52" s="49"/>
      <c r="AK52" s="49"/>
    </row>
    <row r="53" spans="1:37" ht="9" customHeight="1">
      <c r="A53" s="31"/>
      <c r="B53" s="26">
        <f>SUM($G53:$H53)</f>
        <v>0</v>
      </c>
      <c r="C53" s="32"/>
      <c r="D53" s="33"/>
      <c r="E53" s="33"/>
      <c r="F53" s="34"/>
      <c r="G53" s="30">
        <f>'[6]1_16'!$F30</f>
        <v>0</v>
      </c>
      <c r="H53" s="30">
        <f>'[6]1_16'!$G30</f>
        <v>0</v>
      </c>
      <c r="I53" s="35"/>
      <c r="K53" s="148">
        <f>IF($B52&lt;B$54,$A54,$A52)</f>
        <v>12</v>
      </c>
      <c r="L53" s="26">
        <f>'[6]1_8'!K19</f>
        <v>3</v>
      </c>
      <c r="M53" s="36" t="str">
        <f>IF($K53&lt;&gt;" ",VLOOKUP(K53,all,8)," ")</f>
        <v>РУМ</v>
      </c>
      <c r="N53" s="37" t="s">
        <v>5</v>
      </c>
      <c r="O53" s="37" t="s">
        <v>6</v>
      </c>
      <c r="P53" s="57"/>
      <c r="AD53" s="49"/>
      <c r="AK53" s="49"/>
    </row>
    <row r="54" spans="1:37" ht="9" customHeight="1">
      <c r="A54" s="25" t="str">
        <f>'[6]1_16'!$B31</f>
        <v> </v>
      </c>
      <c r="B54" s="26">
        <f>'[6]1_16'!K31</f>
        <v>0</v>
      </c>
      <c r="C54" s="27" t="str">
        <f>IF($A54&lt;&gt;" ",CONCATENATE(VLOOKUP($A54,all,2)," ",VLOOKUP($A54,all,3)," (",VLOOKUP($A54,all,12),")")," ")</f>
        <v> </v>
      </c>
      <c r="D54" s="28"/>
      <c r="E54" s="28"/>
      <c r="F54" s="29"/>
      <c r="G54" s="30" t="s">
        <v>5</v>
      </c>
      <c r="H54" s="30" t="s">
        <v>6</v>
      </c>
      <c r="I54" s="58"/>
      <c r="J54" s="35"/>
      <c r="K54" s="149"/>
      <c r="L54" s="26">
        <f>SUM(N54:O54)</f>
        <v>13</v>
      </c>
      <c r="M54" s="39"/>
      <c r="N54" s="30">
        <f>'[6]1_8'!$F19</f>
        <v>8</v>
      </c>
      <c r="O54" s="30">
        <f>'[6]1_8'!$G19</f>
        <v>5</v>
      </c>
      <c r="AD54" s="49"/>
      <c r="AK54" s="49"/>
    </row>
    <row r="55" spans="1:37" ht="9" customHeight="1" thickBot="1">
      <c r="A55" s="50"/>
      <c r="B55" s="135">
        <f>SUM($G55:$H55)</f>
        <v>0</v>
      </c>
      <c r="C55" s="52"/>
      <c r="D55" s="53"/>
      <c r="E55" s="53"/>
      <c r="F55" s="54"/>
      <c r="G55" s="136">
        <f>'[6]1_16'!$F31</f>
        <v>0</v>
      </c>
      <c r="H55" s="136">
        <f>'[6]1_16'!$G31</f>
        <v>0</v>
      </c>
      <c r="K55" s="48"/>
      <c r="AD55" s="49"/>
      <c r="AF55" s="36">
        <f>IF(Z47&lt;Z63,Y63,Y47)</f>
        <v>12</v>
      </c>
      <c r="AG55" s="120">
        <f>'[6]фінал'!$K9</f>
        <v>3</v>
      </c>
      <c r="AH55" s="36" t="str">
        <f>IF($AF55&lt;&gt;" ",VLOOKUP($AF55,all,8)," ")</f>
        <v>РУМ</v>
      </c>
      <c r="AI55" s="37" t="s">
        <v>5</v>
      </c>
      <c r="AJ55" s="37" t="s">
        <v>6</v>
      </c>
      <c r="AK55" s="57"/>
    </row>
    <row r="56" spans="1:36" ht="9" customHeight="1" thickTop="1">
      <c r="A56" s="70">
        <f>'[6]1_16'!$B32</f>
        <v>13</v>
      </c>
      <c r="B56" s="71">
        <f>'[6]1_16'!K32</f>
        <v>0</v>
      </c>
      <c r="C56" s="72" t="str">
        <f>IF($A56&lt;&gt;" ",CONCATENATE(VLOOKUP($A56,all,2)," ",VLOOKUP($A56,all,3)," (",VLOOKUP($A56,all,12),")")," ")</f>
        <v>Магомедов Ахмед ( ,ДАГ)</v>
      </c>
      <c r="D56" s="73"/>
      <c r="E56" s="73"/>
      <c r="F56" s="74"/>
      <c r="G56" s="75" t="s">
        <v>5</v>
      </c>
      <c r="H56" s="75" t="s">
        <v>6</v>
      </c>
      <c r="K56" s="48"/>
      <c r="AD56" s="49"/>
      <c r="AE56" s="56"/>
      <c r="AF56" s="39"/>
      <c r="AG56" s="26">
        <f>SUM(AI56:AJ56)</f>
        <v>8</v>
      </c>
      <c r="AH56" s="39"/>
      <c r="AI56" s="30">
        <f>'[6]фінал'!$F9</f>
        <v>6</v>
      </c>
      <c r="AJ56" s="30">
        <f>'[6]фінал'!$G9</f>
        <v>2</v>
      </c>
    </row>
    <row r="57" spans="1:30" ht="9" customHeight="1">
      <c r="A57" s="31"/>
      <c r="B57" s="26">
        <f>SUM($G57:$H57)</f>
        <v>0</v>
      </c>
      <c r="C57" s="32"/>
      <c r="D57" s="33"/>
      <c r="E57" s="33"/>
      <c r="F57" s="34"/>
      <c r="G57" s="30">
        <f>'[6]1_16'!$F32</f>
        <v>0</v>
      </c>
      <c r="H57" s="30">
        <f>'[6]1_16'!$G32</f>
        <v>0</v>
      </c>
      <c r="I57" s="35"/>
      <c r="K57" s="148">
        <f>IF($B56&lt;B$58,$A58,$A56)</f>
        <v>13</v>
      </c>
      <c r="L57" s="26">
        <f>'[6]1_8'!K20</f>
        <v>1</v>
      </c>
      <c r="M57" s="36" t="str">
        <f>IF($K57&lt;&gt;" ",VLOOKUP(K57,all,8)," ")</f>
        <v>ДАГ</v>
      </c>
      <c r="N57" s="37" t="s">
        <v>5</v>
      </c>
      <c r="O57" s="37" t="s">
        <v>6</v>
      </c>
      <c r="AD57" s="49"/>
    </row>
    <row r="58" spans="1:30" ht="9" customHeight="1">
      <c r="A58" s="25" t="str">
        <f>'[6]1_16'!$B33</f>
        <v> </v>
      </c>
      <c r="B58" s="26">
        <f>'[6]1_16'!K33</f>
        <v>0</v>
      </c>
      <c r="C58" s="27" t="str">
        <f>IF($A58&lt;&gt;" ",CONCATENATE(VLOOKUP($A58,all,2)," ",VLOOKUP($A58,all,3)," (",VLOOKUP($A58,all,12),")")," ")</f>
        <v> </v>
      </c>
      <c r="D58" s="28"/>
      <c r="E58" s="28"/>
      <c r="F58" s="29"/>
      <c r="G58" s="30" t="s">
        <v>5</v>
      </c>
      <c r="H58" s="30" t="s">
        <v>6</v>
      </c>
      <c r="I58" s="58"/>
      <c r="J58" s="35"/>
      <c r="K58" s="149"/>
      <c r="L58" s="26">
        <f>SUM(N58:O58)</f>
        <v>6</v>
      </c>
      <c r="M58" s="39"/>
      <c r="N58" s="30">
        <f>'[6]1_8'!$F20</f>
        <v>6</v>
      </c>
      <c r="O58" s="30">
        <f>'[6]1_8'!$G20</f>
        <v>0</v>
      </c>
      <c r="P58" s="40"/>
      <c r="AD58" s="49"/>
    </row>
    <row r="59" spans="1:30" ht="9" customHeight="1" thickBot="1">
      <c r="A59" s="41"/>
      <c r="B59" s="42">
        <f>SUM($G59:$H59)</f>
        <v>0</v>
      </c>
      <c r="C59" s="43"/>
      <c r="D59" s="44"/>
      <c r="E59" s="44"/>
      <c r="F59" s="45"/>
      <c r="G59" s="46">
        <f>'[6]1_16'!$F33</f>
        <v>0</v>
      </c>
      <c r="H59" s="46">
        <f>'[6]1_16'!$G33</f>
        <v>0</v>
      </c>
      <c r="K59" s="48"/>
      <c r="P59" s="49"/>
      <c r="R59" s="36">
        <f>IF(L57&lt;L61,K61,K57)</f>
        <v>15</v>
      </c>
      <c r="S59" s="26">
        <f>'[6]1_4'!$K14</f>
        <v>1</v>
      </c>
      <c r="T59" s="36" t="str">
        <f>IF($R59&lt;&gt;" ",VLOOKUP($R59,all,8)," ")</f>
        <v>МЛД</v>
      </c>
      <c r="U59" s="37" t="s">
        <v>5</v>
      </c>
      <c r="V59" s="37" t="s">
        <v>6</v>
      </c>
      <c r="AD59" s="49"/>
    </row>
    <row r="60" spans="1:30" ht="9" customHeight="1" thickTop="1">
      <c r="A60" s="50">
        <f>'[6]1_16'!$B34</f>
        <v>14</v>
      </c>
      <c r="B60" s="51">
        <f>'[6]1_16'!K34</f>
        <v>1</v>
      </c>
      <c r="C60" s="52" t="str">
        <f>IF($A60&lt;&gt;" ",CONCATENATE(VLOOKUP($A60,all,2)," ",VLOOKUP($A60,all,3)," (",VLOOKUP($A60,all,12),")")," ")</f>
        <v>Шкаєв Кирило (С-УФК1,ХРК)</v>
      </c>
      <c r="D60" s="53"/>
      <c r="E60" s="53"/>
      <c r="F60" s="54"/>
      <c r="G60" s="55" t="s">
        <v>5</v>
      </c>
      <c r="H60" s="55" t="s">
        <v>6</v>
      </c>
      <c r="K60" s="48"/>
      <c r="P60" s="49"/>
      <c r="Q60" s="56"/>
      <c r="R60" s="39"/>
      <c r="S60" s="26">
        <f>SUM(U60:V60)</f>
        <v>1</v>
      </c>
      <c r="T60" s="39"/>
      <c r="U60" s="30">
        <f>'[6]1_4'!$F14</f>
        <v>1</v>
      </c>
      <c r="V60" s="30">
        <f>'[6]1_4'!$G56</f>
        <v>0</v>
      </c>
      <c r="W60" s="40"/>
      <c r="AD60" s="49"/>
    </row>
    <row r="61" spans="1:30" ht="9" customHeight="1">
      <c r="A61" s="31"/>
      <c r="B61" s="26">
        <f>SUM($G61:$H61)</f>
        <v>2</v>
      </c>
      <c r="C61" s="32"/>
      <c r="D61" s="33"/>
      <c r="E61" s="33"/>
      <c r="F61" s="34"/>
      <c r="G61" s="30">
        <f>'[6]1_16'!$F34</f>
        <v>0</v>
      </c>
      <c r="H61" s="30">
        <f>'[6]1_16'!$G34</f>
        <v>2</v>
      </c>
      <c r="I61" s="35"/>
      <c r="K61" s="148">
        <f>IF($B60&lt;B$62,$A62,$A60)</f>
        <v>15</v>
      </c>
      <c r="L61" s="26">
        <f>'[6]1_8'!K21</f>
        <v>4</v>
      </c>
      <c r="M61" s="36" t="str">
        <f>IF($K61&lt;&gt;" ",VLOOKUP(K61,all,8)," ")</f>
        <v>МЛД</v>
      </c>
      <c r="N61" s="37" t="s">
        <v>5</v>
      </c>
      <c r="O61" s="37" t="s">
        <v>6</v>
      </c>
      <c r="P61" s="57"/>
      <c r="R61" s="48"/>
      <c r="W61" s="49"/>
      <c r="AD61" s="49"/>
    </row>
    <row r="62" spans="1:30" ht="9" customHeight="1">
      <c r="A62" s="25">
        <f>'[6]1_16'!$B35</f>
        <v>15</v>
      </c>
      <c r="B62" s="26">
        <f>'[6]1_16'!K35</f>
        <v>3</v>
      </c>
      <c r="C62" s="27" t="str">
        <f>IF($A62&lt;&gt;" ",CONCATENATE(VLOOKUP($A62,all,2)," ",VLOOKUP($A62,all,3)," (",VLOOKUP($A62,all,12),")")," ")</f>
        <v>Борзін Валентин (,МЛД)</v>
      </c>
      <c r="D62" s="28"/>
      <c r="E62" s="28"/>
      <c r="F62" s="29"/>
      <c r="G62" s="30" t="s">
        <v>5</v>
      </c>
      <c r="H62" s="30" t="s">
        <v>6</v>
      </c>
      <c r="I62" s="58"/>
      <c r="J62" s="35"/>
      <c r="K62" s="149"/>
      <c r="L62" s="26">
        <f>SUM(N62:O62)</f>
        <v>17</v>
      </c>
      <c r="M62" s="39"/>
      <c r="N62" s="30">
        <f>'[6]1_8'!$F21</f>
        <v>17</v>
      </c>
      <c r="O62" s="30">
        <f>'[6]1_8'!$G21</f>
        <v>0</v>
      </c>
      <c r="R62" s="48"/>
      <c r="W62" s="49"/>
      <c r="AD62" s="49"/>
    </row>
    <row r="63" spans="1:30" ht="9" customHeight="1" thickBot="1">
      <c r="A63" s="50"/>
      <c r="B63" s="135">
        <f>SUM($G63:$H63)</f>
        <v>10</v>
      </c>
      <c r="C63" s="52"/>
      <c r="D63" s="53"/>
      <c r="E63" s="53"/>
      <c r="F63" s="54"/>
      <c r="G63" s="136">
        <f>'[6]1_16'!$F35</f>
        <v>6</v>
      </c>
      <c r="H63" s="136">
        <f>'[6]1_16'!$G35</f>
        <v>4</v>
      </c>
      <c r="K63" s="48"/>
      <c r="R63" s="48"/>
      <c r="W63" s="49"/>
      <c r="Y63" s="36">
        <f>IF(S59&lt;S67,R67,R59)</f>
        <v>18</v>
      </c>
      <c r="Z63" s="26">
        <f>'[6]1_2'!$K11</f>
        <v>1</v>
      </c>
      <c r="AA63" s="36" t="str">
        <f>IF($Y63&lt;&gt;" ",VLOOKUP($Y63,all,8)," ")</f>
        <v>ПЛТ</v>
      </c>
      <c r="AB63" s="37" t="s">
        <v>5</v>
      </c>
      <c r="AC63" s="37" t="s">
        <v>6</v>
      </c>
      <c r="AD63" s="57"/>
    </row>
    <row r="64" spans="1:29" ht="9" customHeight="1" thickTop="1">
      <c r="A64" s="70">
        <f>'[6]1_16'!$B36</f>
        <v>16</v>
      </c>
      <c r="B64" s="71">
        <f>'[6]1_16'!K36</f>
        <v>0</v>
      </c>
      <c r="C64" s="72" t="str">
        <f>IF($A64&lt;&gt;" ",CONCATENATE(VLOOKUP($A64,all,2)," ",VLOOKUP($A64,all,3)," (",VLOOKUP($A64,all,12),")")," ")</f>
        <v>Кожушко Андрій (С-Спарт,ЛВС)</v>
      </c>
      <c r="D64" s="73"/>
      <c r="E64" s="73"/>
      <c r="F64" s="74"/>
      <c r="G64" s="75" t="s">
        <v>5</v>
      </c>
      <c r="H64" s="75" t="s">
        <v>6</v>
      </c>
      <c r="K64" s="48"/>
      <c r="R64" s="48"/>
      <c r="W64" s="49"/>
      <c r="X64" s="56"/>
      <c r="Y64" s="39"/>
      <c r="Z64" s="26">
        <f>SUM(AB64:AC64)</f>
        <v>0</v>
      </c>
      <c r="AA64" s="39"/>
      <c r="AB64" s="30">
        <f>'[6]1_2'!$F11</f>
        <v>0</v>
      </c>
      <c r="AC64" s="30">
        <f>'[6]1_2'!$G56</f>
        <v>0</v>
      </c>
    </row>
    <row r="65" spans="1:23" ht="9" customHeight="1">
      <c r="A65" s="31"/>
      <c r="B65" s="26">
        <f>SUM($G65:$H65)</f>
        <v>4</v>
      </c>
      <c r="C65" s="32"/>
      <c r="D65" s="33"/>
      <c r="E65" s="33"/>
      <c r="F65" s="34"/>
      <c r="G65" s="30">
        <f>'[6]1_16'!$F36</f>
        <v>4</v>
      </c>
      <c r="H65" s="30">
        <f>'[6]1_16'!$G36</f>
        <v>0</v>
      </c>
      <c r="I65" s="35"/>
      <c r="K65" s="148">
        <f>IF($B64&lt;B$66,$A66,$A64)</f>
        <v>17</v>
      </c>
      <c r="L65" s="26">
        <f>'[6]1_8'!K22</f>
        <v>0</v>
      </c>
      <c r="M65" s="36" t="str">
        <f>IF($K65&lt;&gt;" ",VLOOKUP(K65,all,8)," ")</f>
        <v>БХМ</v>
      </c>
      <c r="N65" s="37" t="s">
        <v>5</v>
      </c>
      <c r="O65" s="37" t="s">
        <v>6</v>
      </c>
      <c r="R65" s="48"/>
      <c r="W65" s="49"/>
    </row>
    <row r="66" spans="1:37" ht="9" customHeight="1">
      <c r="A66" s="25">
        <f>'[6]1_16'!$B37</f>
        <v>17</v>
      </c>
      <c r="B66" s="26">
        <f>'[6]1_16'!K37</f>
        <v>5</v>
      </c>
      <c r="C66" s="27" t="str">
        <f>IF($A66&lt;&gt;" ",CONCATENATE(VLOOKUP($A66,all,2)," ",VLOOKUP($A66,all,3)," (",VLOOKUP($A66,all,12),")")," ")</f>
        <v>Сафонов Олександр (-ДВУОР,БХМ)</v>
      </c>
      <c r="D66" s="28"/>
      <c r="E66" s="28"/>
      <c r="F66" s="29"/>
      <c r="G66" s="30" t="s">
        <v>5</v>
      </c>
      <c r="H66" s="30" t="s">
        <v>6</v>
      </c>
      <c r="I66" s="58"/>
      <c r="J66" s="35"/>
      <c r="K66" s="149"/>
      <c r="L66" s="26">
        <f>SUM(N66:O66)</f>
        <v>0</v>
      </c>
      <c r="M66" s="39"/>
      <c r="N66" s="30">
        <f>'[6]1_8'!$F22</f>
        <v>0</v>
      </c>
      <c r="O66" s="30">
        <f>'[6]1_8'!$G22</f>
        <v>0</v>
      </c>
      <c r="P66" s="40"/>
      <c r="R66" s="48"/>
      <c r="W66" s="49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</row>
    <row r="67" spans="1:37" ht="9" customHeight="1" thickBot="1">
      <c r="A67" s="41"/>
      <c r="B67" s="42">
        <f>SUM($G67:$H67)</f>
        <v>12</v>
      </c>
      <c r="C67" s="43"/>
      <c r="D67" s="44"/>
      <c r="E67" s="44"/>
      <c r="F67" s="45"/>
      <c r="G67" s="46">
        <f>'[6]1_16'!$F37</f>
        <v>12</v>
      </c>
      <c r="H67" s="46">
        <f>'[6]1_16'!$G37</f>
        <v>0</v>
      </c>
      <c r="K67" s="48"/>
      <c r="P67" s="49"/>
      <c r="R67" s="36">
        <f>IF(L65&lt;L69,K69,K65)</f>
        <v>18</v>
      </c>
      <c r="S67" s="26">
        <f>'[6]1_4'!$K15</f>
        <v>3</v>
      </c>
      <c r="T67" s="36" t="str">
        <f>IF($R67&lt;&gt;" ",VLOOKUP($R67,all,8)," ")</f>
        <v>ПЛТ</v>
      </c>
      <c r="U67" s="37" t="s">
        <v>5</v>
      </c>
      <c r="V67" s="37" t="s">
        <v>6</v>
      </c>
      <c r="W67" s="57"/>
      <c r="AA67" s="96" t="s">
        <v>8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9" customHeight="1" thickTop="1">
      <c r="A68" s="50">
        <f>'[6]1_16'!$B38</f>
        <v>18</v>
      </c>
      <c r="B68" s="51">
        <f>'[6]1_16'!K38</f>
        <v>4</v>
      </c>
      <c r="C68" s="52" t="str">
        <f>IF($A68&lt;&gt;" ",CONCATENATE(VLOOKUP($A68,all,2)," ",VLOOKUP($A68,all,3)," (",VLOOKUP($A68,all,12),")")," ")</f>
        <v>Прокопенко Богдан (,ПЛТ)</v>
      </c>
      <c r="D68" s="53"/>
      <c r="E68" s="53"/>
      <c r="F68" s="54"/>
      <c r="G68" s="55" t="s">
        <v>5</v>
      </c>
      <c r="H68" s="55" t="s">
        <v>6</v>
      </c>
      <c r="K68" s="48"/>
      <c r="P68" s="49"/>
      <c r="Q68" s="56"/>
      <c r="R68" s="39"/>
      <c r="S68" s="26">
        <f>SUM(U68:V68)</f>
        <v>6</v>
      </c>
      <c r="T68" s="39"/>
      <c r="U68" s="30">
        <f>'[6]1_4'!$F15</f>
        <v>5</v>
      </c>
      <c r="V68" s="30">
        <f>'[6]1_4'!$G15</f>
        <v>1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16" ht="9" customHeight="1">
      <c r="A69" s="31"/>
      <c r="B69" s="26">
        <f>SUM($G69:$H69)</f>
        <v>10</v>
      </c>
      <c r="C69" s="32"/>
      <c r="D69" s="33"/>
      <c r="E69" s="33"/>
      <c r="F69" s="34"/>
      <c r="G69" s="30">
        <f>'[6]1_16'!$F38</f>
        <v>10</v>
      </c>
      <c r="H69" s="30">
        <f>'[6]1_16'!$G38</f>
        <v>0</v>
      </c>
      <c r="I69" s="35"/>
      <c r="K69" s="148">
        <f>IF($B68&lt;B$70,$A70,$A68)</f>
        <v>18</v>
      </c>
      <c r="L69" s="26">
        <f>'[6]1_8'!K23</f>
        <v>5</v>
      </c>
      <c r="M69" s="36" t="str">
        <f>IF($K69&lt;&gt;" ",VLOOKUP(K69,all,8)," ")</f>
        <v>ПЛТ</v>
      </c>
      <c r="N69" s="37" t="s">
        <v>5</v>
      </c>
      <c r="O69" s="37" t="s">
        <v>6</v>
      </c>
      <c r="P69" s="57"/>
    </row>
    <row r="70" spans="1:37" ht="9" customHeight="1">
      <c r="A70" s="25">
        <f>'[6]1_16'!$B39</f>
        <v>19</v>
      </c>
      <c r="B70" s="26">
        <f>'[6]1_16'!K39</f>
        <v>0</v>
      </c>
      <c r="C70" s="27" t="str">
        <f>IF($A70&lt;&gt;" ",CONCATENATE(VLOOKUP($A70,all,2)," ",VLOOKUP($A70,all,3)," (",VLOOKUP($A70,all,12),")")," ")</f>
        <v>Ахмедханов Руслан (,ДНП)</v>
      </c>
      <c r="D70" s="28"/>
      <c r="E70" s="28"/>
      <c r="F70" s="29"/>
      <c r="G70" s="30" t="s">
        <v>5</v>
      </c>
      <c r="H70" s="30" t="s">
        <v>6</v>
      </c>
      <c r="I70" s="58"/>
      <c r="J70" s="35"/>
      <c r="K70" s="149"/>
      <c r="L70" s="26">
        <f>SUM(N70:O70)</f>
        <v>6</v>
      </c>
      <c r="M70" s="39"/>
      <c r="N70" s="30">
        <f>'[6]1_8'!$F23</f>
        <v>6</v>
      </c>
      <c r="O70" s="30">
        <f>'[6]1_8'!$G23</f>
        <v>0</v>
      </c>
      <c r="AA70" s="100">
        <v>1</v>
      </c>
      <c r="AB70" s="101">
        <f>AA39</f>
        <v>12</v>
      </c>
      <c r="AC70" s="102" t="str">
        <f aca="true" t="shared" si="0" ref="AC70:AC89">VLOOKUP(AB70,all,8)</f>
        <v>РУМ</v>
      </c>
      <c r="AD70" s="102"/>
      <c r="AE70" s="102"/>
      <c r="AF70" s="103" t="str">
        <f aca="true" t="shared" si="1" ref="AF70:AF89">CONCATENATE(VLOOKUP(AB70,all,2)," ",VLOOKUP(AB70,all,3))</f>
        <v>Капраєв Зураб</v>
      </c>
      <c r="AG70" s="103"/>
      <c r="AH70" s="103"/>
      <c r="AI70" s="103"/>
      <c r="AJ70" s="103"/>
      <c r="AK70" s="104"/>
    </row>
    <row r="71" spans="1:37" ht="9" customHeight="1">
      <c r="A71" s="31"/>
      <c r="B71" s="26">
        <f>SUM($G71:$H71)</f>
        <v>0</v>
      </c>
      <c r="C71" s="32"/>
      <c r="D71" s="33"/>
      <c r="E71" s="33"/>
      <c r="F71" s="34"/>
      <c r="G71" s="30">
        <f>'[6]1_16'!$F39</f>
        <v>0</v>
      </c>
      <c r="H71" s="30">
        <f>'[6]1_16'!$G39</f>
        <v>0</v>
      </c>
      <c r="K71" s="48"/>
      <c r="AA71" s="100">
        <f>AA70+1</f>
        <v>2</v>
      </c>
      <c r="AB71" s="101">
        <f>IF(AG23&lt;AG55,AF23,AF55)</f>
        <v>5</v>
      </c>
      <c r="AC71" s="102" t="str">
        <f t="shared" si="0"/>
        <v>ХРК</v>
      </c>
      <c r="AD71" s="102"/>
      <c r="AE71" s="102"/>
      <c r="AF71" s="103" t="str">
        <f t="shared" si="1"/>
        <v>Алієв Мухаммед</v>
      </c>
      <c r="AG71" s="103"/>
      <c r="AH71" s="103"/>
      <c r="AI71" s="103"/>
      <c r="AJ71" s="103"/>
      <c r="AK71" s="104"/>
    </row>
    <row r="72" spans="27:37" ht="9" customHeight="1">
      <c r="AA72" s="100">
        <f>AA71+1</f>
        <v>3</v>
      </c>
      <c r="AB72" s="101">
        <f>Y79</f>
        <v>1</v>
      </c>
      <c r="AC72" s="102" t="str">
        <f t="shared" si="0"/>
        <v>МЛД</v>
      </c>
      <c r="AD72" s="102"/>
      <c r="AE72" s="102"/>
      <c r="AF72" s="103" t="str">
        <f t="shared" si="1"/>
        <v>Робу Георгє</v>
      </c>
      <c r="AG72" s="103"/>
      <c r="AH72" s="103"/>
      <c r="AI72" s="103"/>
      <c r="AJ72" s="103"/>
      <c r="AK72" s="104"/>
    </row>
    <row r="73" spans="4:37" ht="9.75" customHeight="1">
      <c r="D73" s="93" t="s">
        <v>7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AA73" s="100">
        <v>3</v>
      </c>
      <c r="AB73" s="101">
        <f>Y87</f>
        <v>11</v>
      </c>
      <c r="AC73" s="102" t="str">
        <f t="shared" si="0"/>
        <v>ЧРН</v>
      </c>
      <c r="AD73" s="102"/>
      <c r="AE73" s="102"/>
      <c r="AF73" s="103" t="str">
        <f t="shared" si="1"/>
        <v>Вішняк Олександр</v>
      </c>
      <c r="AG73" s="103"/>
      <c r="AH73" s="103"/>
      <c r="AI73" s="103"/>
      <c r="AJ73" s="103"/>
      <c r="AK73" s="104"/>
    </row>
    <row r="74" spans="3:37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AA74" s="100">
        <v>5</v>
      </c>
      <c r="AB74" s="101">
        <f>IF(S80&lt;S78,R80,R78)</f>
        <v>8</v>
      </c>
      <c r="AC74" s="102" t="str">
        <f t="shared" si="0"/>
        <v>КРГ</v>
      </c>
      <c r="AD74" s="102"/>
      <c r="AE74" s="102"/>
      <c r="AF74" s="103" t="str">
        <f t="shared" si="1"/>
        <v>Постоялко Володимир</v>
      </c>
      <c r="AG74" s="103"/>
      <c r="AH74" s="103"/>
      <c r="AI74" s="103"/>
      <c r="AJ74" s="103"/>
      <c r="AK74" s="104"/>
    </row>
    <row r="75" spans="6:37" ht="11.25" customHeight="1">
      <c r="F75" s="97" t="s">
        <v>9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AA75" s="100">
        <v>5</v>
      </c>
      <c r="AB75" s="101">
        <f>IF(S86&gt;S88,R88,R86)</f>
        <v>18</v>
      </c>
      <c r="AC75" s="102" t="str">
        <f t="shared" si="0"/>
        <v>ПЛТ</v>
      </c>
      <c r="AD75" s="102"/>
      <c r="AE75" s="102"/>
      <c r="AF75" s="103" t="str">
        <f t="shared" si="1"/>
        <v>Прокопенко Богдан</v>
      </c>
      <c r="AG75" s="103"/>
      <c r="AH75" s="103"/>
      <c r="AI75" s="103"/>
      <c r="AJ75" s="103"/>
      <c r="AK75" s="104"/>
    </row>
    <row r="76" spans="3:37" ht="9.75" customHeight="1">
      <c r="C76" s="150"/>
      <c r="D76" s="105" t="str">
        <f>'[6]втішні_зустріч1'!$B$8</f>
        <v> </v>
      </c>
      <c r="E76" s="37">
        <f>'[6]втішні_зустріч1'!K8</f>
        <v>0</v>
      </c>
      <c r="F76" s="105" t="str">
        <f>IF(D76&lt;&gt;" ",VLOOKUP(D76,all,8)," ")</f>
        <v> </v>
      </c>
      <c r="G76" s="37" t="s">
        <v>5</v>
      </c>
      <c r="H76" s="37" t="s">
        <v>6</v>
      </c>
      <c r="I76" s="13"/>
      <c r="J76" s="13"/>
      <c r="K76" s="13"/>
      <c r="L76" s="13"/>
      <c r="M76" s="13"/>
      <c r="P76" s="13"/>
      <c r="Q76" s="13"/>
      <c r="R76" s="13"/>
      <c r="S76" s="13"/>
      <c r="T76" s="13"/>
      <c r="AA76" s="120">
        <v>7</v>
      </c>
      <c r="AB76" s="101">
        <f>'[6]данные'!K17</f>
        <v>15</v>
      </c>
      <c r="AC76" s="102" t="str">
        <f t="shared" si="0"/>
        <v>МЛД</v>
      </c>
      <c r="AD76" s="102"/>
      <c r="AE76" s="102"/>
      <c r="AF76" s="103" t="str">
        <f t="shared" si="1"/>
        <v>Борзін Валентин</v>
      </c>
      <c r="AG76" s="103"/>
      <c r="AH76" s="103"/>
      <c r="AI76" s="103"/>
      <c r="AJ76" s="103"/>
      <c r="AK76" s="104"/>
    </row>
    <row r="77" spans="3:37" ht="9" customHeight="1" thickBot="1">
      <c r="C77" s="150"/>
      <c r="D77" s="106"/>
      <c r="E77" s="107">
        <f>SUM(G77:H77)</f>
        <v>0</v>
      </c>
      <c r="F77" s="106"/>
      <c r="G77" s="107">
        <f>'[6]втішні_зустріч1'!$F$8</f>
        <v>0</v>
      </c>
      <c r="H77" s="107">
        <f>'[6]втішні_зустріч1'!$G$8</f>
        <v>0</v>
      </c>
      <c r="I77" s="108"/>
      <c r="J77" s="13"/>
      <c r="K77" s="105">
        <f>'[6]втішні_зустріч2'!$B$8</f>
        <v>6</v>
      </c>
      <c r="L77" s="37">
        <f>'[6]втішні_зустріч2'!K8</f>
        <v>1</v>
      </c>
      <c r="M77" s="105" t="str">
        <f>IF(K77&lt;&gt;" ",VLOOKUP(K77,all,8)," ")</f>
        <v>Київ</v>
      </c>
      <c r="N77" s="37" t="s">
        <v>5</v>
      </c>
      <c r="O77" s="37" t="s">
        <v>6</v>
      </c>
      <c r="P77" s="13"/>
      <c r="Q77" s="13"/>
      <c r="R77" s="13"/>
      <c r="S77" s="13"/>
      <c r="T77" s="13"/>
      <c r="AA77" s="120">
        <v>8</v>
      </c>
      <c r="AB77" s="101">
        <f>'[6]данные'!K18</f>
        <v>17</v>
      </c>
      <c r="AC77" s="102" t="str">
        <f t="shared" si="0"/>
        <v>БХМ</v>
      </c>
      <c r="AD77" s="102"/>
      <c r="AE77" s="102"/>
      <c r="AF77" s="103" t="str">
        <f t="shared" si="1"/>
        <v>Сафонов Олександр</v>
      </c>
      <c r="AG77" s="103"/>
      <c r="AH77" s="103"/>
      <c r="AI77" s="103"/>
      <c r="AJ77" s="103"/>
      <c r="AK77" s="104"/>
    </row>
    <row r="78" spans="3:37" ht="9" customHeight="1" thickBot="1" thickTop="1">
      <c r="C78" s="150"/>
      <c r="D78" s="109">
        <f>'[6]втішні_зустріч1'!$B$9</f>
        <v>6</v>
      </c>
      <c r="E78" s="110">
        <f>'[6]втішні_зустріч1'!K9</f>
        <v>0</v>
      </c>
      <c r="F78" s="109" t="str">
        <f>IF(D78&lt;&gt;" ",VLOOKUP(D78,all,8)," ")</f>
        <v>Київ</v>
      </c>
      <c r="G78" s="110" t="s">
        <v>5</v>
      </c>
      <c r="H78" s="110" t="s">
        <v>6</v>
      </c>
      <c r="I78" s="110"/>
      <c r="J78" s="108"/>
      <c r="K78" s="106"/>
      <c r="L78" s="107">
        <f>SUM(N78:O78)</f>
        <v>3</v>
      </c>
      <c r="M78" s="106"/>
      <c r="N78" s="107">
        <f>'[6]втішні_зустріч2'!$F$8</f>
        <v>3</v>
      </c>
      <c r="O78" s="107">
        <f>'[6]втішні_зустріч2'!$G$8</f>
        <v>0</v>
      </c>
      <c r="P78" s="108"/>
      <c r="Q78" s="13"/>
      <c r="R78" s="105">
        <f>'[6]за 3м'!B8</f>
        <v>8</v>
      </c>
      <c r="S78" s="37">
        <f>'[6]за 3м'!K8</f>
        <v>1</v>
      </c>
      <c r="T78" s="105" t="str">
        <f>IF(R78&lt;&gt;" ",VLOOKUP(R78,all,8)," ")</f>
        <v>КРГ</v>
      </c>
      <c r="U78" s="37" t="s">
        <v>5</v>
      </c>
      <c r="V78" s="37" t="s">
        <v>6</v>
      </c>
      <c r="AA78" s="120">
        <v>9</v>
      </c>
      <c r="AB78" s="101">
        <f>'[6]данные'!K19</f>
        <v>9</v>
      </c>
      <c r="AC78" s="102" t="str">
        <f t="shared" si="0"/>
        <v>БРВ</v>
      </c>
      <c r="AD78" s="102"/>
      <c r="AE78" s="102"/>
      <c r="AF78" s="103" t="str">
        <f t="shared" si="1"/>
        <v>Павлов Денис</v>
      </c>
      <c r="AG78" s="103"/>
      <c r="AH78" s="103"/>
      <c r="AI78" s="103"/>
      <c r="AJ78" s="103"/>
      <c r="AK78" s="104"/>
    </row>
    <row r="79" spans="3:37" ht="9" customHeight="1" thickBot="1" thickTop="1">
      <c r="C79" s="150"/>
      <c r="D79" s="115"/>
      <c r="E79" s="37">
        <f>SUM(G79:H79)</f>
        <v>0</v>
      </c>
      <c r="F79" s="115"/>
      <c r="G79" s="37">
        <f>'[6]втішні_зустріч1'!$F$9</f>
        <v>0</v>
      </c>
      <c r="H79" s="37">
        <f>'[6]втішні_зустріч1'!$G$9</f>
        <v>0</v>
      </c>
      <c r="I79" s="13"/>
      <c r="J79" s="13"/>
      <c r="K79" s="109">
        <f>'[6]втішні_зустріч2'!$B$9</f>
        <v>8</v>
      </c>
      <c r="L79" s="110">
        <f>'[6]втішні_зустріч2'!K9</f>
        <v>3</v>
      </c>
      <c r="M79" s="109" t="str">
        <f>IF(K79&lt;&gt;" ",VLOOKUP(K79,all,8)," ")</f>
        <v>КРГ</v>
      </c>
      <c r="N79" s="110" t="s">
        <v>5</v>
      </c>
      <c r="O79" s="110" t="s">
        <v>6</v>
      </c>
      <c r="P79" s="110"/>
      <c r="Q79" s="108"/>
      <c r="R79" s="106"/>
      <c r="S79" s="107">
        <f>SUM(U79:V79)</f>
        <v>10</v>
      </c>
      <c r="T79" s="106"/>
      <c r="U79" s="107">
        <f>'[6]за 3м'!$F8</f>
        <v>4</v>
      </c>
      <c r="V79" s="107">
        <f>'[6]за 3м'!$G8</f>
        <v>6</v>
      </c>
      <c r="W79" s="137"/>
      <c r="Y79" s="151">
        <f>IF(S80&lt;S78,R78,R80)</f>
        <v>1</v>
      </c>
      <c r="AA79" s="120">
        <v>10</v>
      </c>
      <c r="AB79" s="101">
        <f>'[6]данные'!K20</f>
        <v>4</v>
      </c>
      <c r="AC79" s="102" t="str">
        <f t="shared" si="0"/>
        <v>БЛР</v>
      </c>
      <c r="AD79" s="102"/>
      <c r="AE79" s="102"/>
      <c r="AF79" s="103" t="str">
        <f t="shared" si="1"/>
        <v>Акуліч Єгор</v>
      </c>
      <c r="AG79" s="103"/>
      <c r="AH79" s="103"/>
      <c r="AI79" s="103"/>
      <c r="AJ79" s="103"/>
      <c r="AK79" s="104"/>
    </row>
    <row r="80" spans="3:37" ht="9" customHeight="1" thickTop="1">
      <c r="C80"/>
      <c r="D80" s="13"/>
      <c r="E80" s="13"/>
      <c r="F80" s="13"/>
      <c r="G80" s="13"/>
      <c r="H80" s="13"/>
      <c r="I80" s="13"/>
      <c r="J80" s="13"/>
      <c r="K80" s="115"/>
      <c r="L80" s="37">
        <f>SUM(N80:O80)</f>
        <v>6</v>
      </c>
      <c r="M80" s="115"/>
      <c r="N80" s="37">
        <f>'[6]втішні_зустріч2'!$F$9</f>
        <v>6</v>
      </c>
      <c r="O80" s="37">
        <f>'[6]втішні_зустріч2'!$G$9</f>
        <v>0</v>
      </c>
      <c r="P80" s="13"/>
      <c r="Q80" s="13"/>
      <c r="R80" s="109">
        <f>'[6]за 3м'!B9</f>
        <v>1</v>
      </c>
      <c r="S80" s="110">
        <f>'[6]за 3м'!K9</f>
        <v>3</v>
      </c>
      <c r="T80" s="109" t="str">
        <f>IF(R80&lt;&gt;" ",VLOOKUP(R80,all,8)," ")</f>
        <v>МЛД</v>
      </c>
      <c r="U80" s="110" t="s">
        <v>5</v>
      </c>
      <c r="V80" s="110" t="s">
        <v>6</v>
      </c>
      <c r="W80" s="152"/>
      <c r="X80" s="56"/>
      <c r="Y80" s="153"/>
      <c r="AA80" s="120">
        <v>11</v>
      </c>
      <c r="AB80" s="101">
        <f>'[6]данные'!K21</f>
        <v>13</v>
      </c>
      <c r="AC80" s="102" t="str">
        <f t="shared" si="0"/>
        <v>ДАГ</v>
      </c>
      <c r="AD80" s="102"/>
      <c r="AE80" s="102"/>
      <c r="AF80" s="103" t="str">
        <f t="shared" si="1"/>
        <v>Магомедов Ахмед</v>
      </c>
      <c r="AG80" s="103"/>
      <c r="AH80" s="103"/>
      <c r="AI80" s="103"/>
      <c r="AJ80" s="103"/>
      <c r="AK80" s="104"/>
    </row>
    <row r="81" spans="3:37" ht="9" customHeight="1">
      <c r="C81"/>
      <c r="D81" s="13"/>
      <c r="E81" s="13"/>
      <c r="F81" s="13"/>
      <c r="G81" s="13"/>
      <c r="H81" s="13"/>
      <c r="I81" s="13"/>
      <c r="J81" s="13"/>
      <c r="K81" s="13"/>
      <c r="L81" s="13"/>
      <c r="M81" s="13"/>
      <c r="P81" s="13"/>
      <c r="Q81" s="13"/>
      <c r="R81" s="115"/>
      <c r="S81" s="37">
        <f>SUM(U81:V81)</f>
        <v>15</v>
      </c>
      <c r="T81" s="115"/>
      <c r="U81" s="37">
        <f>'[6]за 3м'!$F9</f>
        <v>2</v>
      </c>
      <c r="V81" s="37">
        <f>'[6]за 3м'!$G9</f>
        <v>13</v>
      </c>
      <c r="W81" s="56"/>
      <c r="AA81" s="120">
        <v>12</v>
      </c>
      <c r="AB81" s="101">
        <f>'[6]данные'!K22</f>
        <v>6</v>
      </c>
      <c r="AC81" s="102" t="str">
        <f t="shared" si="0"/>
        <v>Київ</v>
      </c>
      <c r="AD81" s="102"/>
      <c r="AE81" s="102"/>
      <c r="AF81" s="103" t="str">
        <f t="shared" si="1"/>
        <v>Ліманський Богдан</v>
      </c>
      <c r="AG81" s="103"/>
      <c r="AH81" s="103"/>
      <c r="AI81" s="103"/>
      <c r="AJ81" s="103"/>
      <c r="AK81" s="104"/>
    </row>
    <row r="82" spans="4:37" ht="9" customHeight="1">
      <c r="D82" s="154"/>
      <c r="E82" s="154"/>
      <c r="F82" s="154"/>
      <c r="G82" s="154"/>
      <c r="H82" s="154"/>
      <c r="I82" s="154"/>
      <c r="J82" s="154"/>
      <c r="K82" s="13"/>
      <c r="L82" s="13"/>
      <c r="M82" s="13"/>
      <c r="P82" s="13"/>
      <c r="Q82" s="13"/>
      <c r="R82" s="13"/>
      <c r="S82" s="13"/>
      <c r="T82" s="13"/>
      <c r="AA82" s="120">
        <v>13</v>
      </c>
      <c r="AB82" s="101">
        <f>'[6]данные'!K23</f>
        <v>3</v>
      </c>
      <c r="AC82" s="102" t="str">
        <f t="shared" si="0"/>
        <v>БРВ</v>
      </c>
      <c r="AD82" s="102"/>
      <c r="AE82" s="102"/>
      <c r="AF82" s="103" t="str">
        <f t="shared" si="1"/>
        <v>Куриленко Вадим</v>
      </c>
      <c r="AG82" s="103"/>
      <c r="AH82" s="103"/>
      <c r="AI82" s="103"/>
      <c r="AJ82" s="103"/>
      <c r="AK82" s="104"/>
    </row>
    <row r="83" spans="4:37" ht="9.75" customHeight="1">
      <c r="D83" s="154"/>
      <c r="E83" s="154"/>
      <c r="F83" s="97" t="s">
        <v>10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AA83" s="120">
        <v>14</v>
      </c>
      <c r="AB83" s="101">
        <f>'[6]данные'!K24</f>
        <v>14</v>
      </c>
      <c r="AC83" s="102" t="str">
        <f t="shared" si="0"/>
        <v>ХРК</v>
      </c>
      <c r="AD83" s="102"/>
      <c r="AE83" s="102"/>
      <c r="AF83" s="103" t="str">
        <f t="shared" si="1"/>
        <v>Шкаєв Кирило</v>
      </c>
      <c r="AG83" s="103"/>
      <c r="AH83" s="103"/>
      <c r="AI83" s="103"/>
      <c r="AJ83" s="103"/>
      <c r="AK83" s="104"/>
    </row>
    <row r="84" spans="3:37" ht="9" customHeight="1">
      <c r="C84" s="150"/>
      <c r="D84" s="105" t="str">
        <f>'[6]втішні_зустріч1'!$B$10</f>
        <v> </v>
      </c>
      <c r="E84" s="37">
        <f>'[6]втішні_зустріч1'!K10</f>
        <v>0</v>
      </c>
      <c r="F84" s="105" t="str">
        <f>IF(D84&lt;&gt;" ",VLOOKUP(D84,all,8)," ")</f>
        <v> </v>
      </c>
      <c r="G84" s="37" t="s">
        <v>5</v>
      </c>
      <c r="H84" s="37" t="s">
        <v>6</v>
      </c>
      <c r="I84" s="13"/>
      <c r="J84" s="13"/>
      <c r="K84" s="13"/>
      <c r="L84" s="13"/>
      <c r="M84" s="13"/>
      <c r="P84" s="13"/>
      <c r="Q84" s="13"/>
      <c r="R84" s="13"/>
      <c r="S84" s="13"/>
      <c r="T84" s="13"/>
      <c r="AA84" s="120">
        <v>15</v>
      </c>
      <c r="AB84" s="101">
        <f>'[6]данные'!K25</f>
        <v>2</v>
      </c>
      <c r="AC84" s="102" t="str">
        <f t="shared" si="0"/>
        <v>МЛТ</v>
      </c>
      <c r="AD84" s="102"/>
      <c r="AE84" s="102"/>
      <c r="AF84" s="103" t="str">
        <f t="shared" si="1"/>
        <v>Василенко Данило</v>
      </c>
      <c r="AG84" s="103"/>
      <c r="AH84" s="103"/>
      <c r="AI84" s="103"/>
      <c r="AJ84" s="103"/>
      <c r="AK84" s="104"/>
    </row>
    <row r="85" spans="3:37" ht="9" customHeight="1" thickBot="1">
      <c r="C85" s="150"/>
      <c r="D85" s="106"/>
      <c r="E85" s="107">
        <f>SUM(G85:H85)</f>
        <v>0</v>
      </c>
      <c r="F85" s="106"/>
      <c r="G85" s="107">
        <f>'[6]втішні_зустріч1'!$F$10</f>
        <v>0</v>
      </c>
      <c r="H85" s="107">
        <f>'[6]втішні_зустріч1'!$G$10</f>
        <v>0</v>
      </c>
      <c r="I85" s="108"/>
      <c r="J85" s="13"/>
      <c r="K85" s="105">
        <f>'[6]втішні_зустріч2'!$B$10</f>
        <v>11</v>
      </c>
      <c r="L85" s="37">
        <f>'[6]втішні_зустріч2'!K10</f>
        <v>3</v>
      </c>
      <c r="M85" s="105" t="str">
        <f>IF(K85&lt;&gt;" ",VLOOKUP(K85,all,8)," ")</f>
        <v>ЧРН</v>
      </c>
      <c r="N85" s="37" t="s">
        <v>5</v>
      </c>
      <c r="O85" s="37" t="s">
        <v>6</v>
      </c>
      <c r="P85" s="13"/>
      <c r="Q85" s="13"/>
      <c r="R85" s="13"/>
      <c r="S85" s="13"/>
      <c r="T85" s="13"/>
      <c r="AA85" s="120">
        <v>16</v>
      </c>
      <c r="AB85" s="101">
        <f>'[6]данные'!K26</f>
        <v>16</v>
      </c>
      <c r="AC85" s="102" t="str">
        <f t="shared" si="0"/>
        <v>ЛВС</v>
      </c>
      <c r="AD85" s="102"/>
      <c r="AE85" s="102"/>
      <c r="AF85" s="103" t="str">
        <f t="shared" si="1"/>
        <v>Кожушко Андрій</v>
      </c>
      <c r="AG85" s="103"/>
      <c r="AH85" s="103"/>
      <c r="AI85" s="103"/>
      <c r="AJ85" s="103"/>
      <c r="AK85" s="104"/>
    </row>
    <row r="86" spans="3:37" ht="9" customHeight="1" thickBot="1" thickTop="1">
      <c r="C86" s="150"/>
      <c r="D86" s="109">
        <f>'[6]втішні_зустріч1'!$B$11</f>
        <v>11</v>
      </c>
      <c r="E86" s="110">
        <f>'[6]втішні_зустріч1'!K11</f>
        <v>0</v>
      </c>
      <c r="F86" s="109" t="str">
        <f>IF(D86&lt;&gt;" ",VLOOKUP(D86,all,8)," ")</f>
        <v>ЧРН</v>
      </c>
      <c r="G86" s="110" t="s">
        <v>5</v>
      </c>
      <c r="H86" s="110" t="s">
        <v>6</v>
      </c>
      <c r="I86" s="110"/>
      <c r="J86" s="108"/>
      <c r="K86" s="106"/>
      <c r="L86" s="107">
        <f>SUM(N86:O86)</f>
        <v>5</v>
      </c>
      <c r="M86" s="106"/>
      <c r="N86" s="107">
        <f>'[6]втішні_зустріч2'!$F$10</f>
        <v>5</v>
      </c>
      <c r="O86" s="107">
        <f>'[6]втішні_зустріч2'!$G$10</f>
        <v>0</v>
      </c>
      <c r="P86" s="108"/>
      <c r="Q86" s="13"/>
      <c r="R86" s="105">
        <f>'[6]за 3м'!B10</f>
        <v>11</v>
      </c>
      <c r="S86" s="37">
        <f>'[6]за 3м'!K10</f>
        <v>3</v>
      </c>
      <c r="T86" s="105" t="str">
        <f>IF(R86&lt;&gt;" ",VLOOKUP(R86,all,8)," ")</f>
        <v>ЧРН</v>
      </c>
      <c r="U86" s="37" t="s">
        <v>5</v>
      </c>
      <c r="V86" s="37" t="s">
        <v>6</v>
      </c>
      <c r="AA86" s="120">
        <v>17</v>
      </c>
      <c r="AB86" s="101">
        <f>'[6]данные'!K27</f>
        <v>19</v>
      </c>
      <c r="AC86" s="102" t="str">
        <f t="shared" si="0"/>
        <v>ДНП</v>
      </c>
      <c r="AD86" s="102"/>
      <c r="AE86" s="102"/>
      <c r="AF86" s="103" t="str">
        <f t="shared" si="1"/>
        <v>Ахмедханов Руслан</v>
      </c>
      <c r="AG86" s="103"/>
      <c r="AH86" s="103"/>
      <c r="AI86" s="103"/>
      <c r="AJ86" s="103"/>
      <c r="AK86" s="104"/>
    </row>
    <row r="87" spans="3:37" ht="9" customHeight="1" thickBot="1" thickTop="1">
      <c r="C87" s="150"/>
      <c r="D87" s="115"/>
      <c r="E87" s="37">
        <f>SUM(G87:H87)</f>
        <v>0</v>
      </c>
      <c r="F87" s="115"/>
      <c r="G87" s="37">
        <f>'[6]втішні_зустріч1'!$F$11</f>
        <v>0</v>
      </c>
      <c r="H87" s="37">
        <f>'[6]втішні_зустріч1'!$G$11</f>
        <v>0</v>
      </c>
      <c r="I87" s="13"/>
      <c r="J87" s="13"/>
      <c r="K87" s="109">
        <f>'[6]втішні_зустріч2'!$B$11</f>
        <v>9</v>
      </c>
      <c r="L87" s="110">
        <f>'[6]втішні_зустріч2'!K11</f>
        <v>1</v>
      </c>
      <c r="M87" s="109" t="str">
        <f>IF(K87&lt;&gt;" ",VLOOKUP(K87,all,8)," ")</f>
        <v>БРВ</v>
      </c>
      <c r="N87" s="110" t="s">
        <v>5</v>
      </c>
      <c r="O87" s="110" t="s">
        <v>6</v>
      </c>
      <c r="P87" s="110"/>
      <c r="Q87" s="108"/>
      <c r="R87" s="106"/>
      <c r="S87" s="107">
        <f>SUM(U87:V87)</f>
        <v>2</v>
      </c>
      <c r="T87" s="106"/>
      <c r="U87" s="107">
        <f>'[6]за 3м'!$F10</f>
        <v>2</v>
      </c>
      <c r="V87" s="107">
        <f>'[6]за 3м'!$G10</f>
        <v>0</v>
      </c>
      <c r="W87" s="137"/>
      <c r="X87" s="155"/>
      <c r="Y87" s="151">
        <f>IF(S86&gt;S88,R86,R88)</f>
        <v>11</v>
      </c>
      <c r="AA87" s="120">
        <v>18</v>
      </c>
      <c r="AB87" s="101">
        <f>'[6]данные'!K28</f>
        <v>10</v>
      </c>
      <c r="AC87" s="102" t="str">
        <f t="shared" si="0"/>
        <v>Київ</v>
      </c>
      <c r="AD87" s="102"/>
      <c r="AE87" s="102"/>
      <c r="AF87" s="103" t="str">
        <f t="shared" si="1"/>
        <v>Василенко Артем</v>
      </c>
      <c r="AG87" s="103"/>
      <c r="AH87" s="103"/>
      <c r="AI87" s="103"/>
      <c r="AJ87" s="103"/>
      <c r="AK87" s="104"/>
    </row>
    <row r="88" spans="3:37" ht="9" customHeight="1" thickTop="1">
      <c r="C88"/>
      <c r="D88" s="13"/>
      <c r="E88" s="13"/>
      <c r="F88" s="13"/>
      <c r="G88" s="13"/>
      <c r="H88" s="13"/>
      <c r="I88" s="13"/>
      <c r="J88" s="13"/>
      <c r="K88" s="115"/>
      <c r="L88" s="37">
        <f>SUM(N88:O88)</f>
        <v>1</v>
      </c>
      <c r="M88" s="115"/>
      <c r="N88" s="37">
        <f>'[6]втішні_зустріч2'!$F$11</f>
        <v>1</v>
      </c>
      <c r="O88" s="37">
        <f>'[6]втішні_зустріч2'!$G$11</f>
        <v>0</v>
      </c>
      <c r="P88" s="13"/>
      <c r="Q88" s="13"/>
      <c r="R88" s="109">
        <f>'[6]за 3м'!B11</f>
        <v>18</v>
      </c>
      <c r="S88" s="110">
        <f>'[6]за 3м'!K11</f>
        <v>1</v>
      </c>
      <c r="T88" s="109" t="str">
        <f>IF(R88&lt;&gt;" ",VLOOKUP(R88,all,8)," ")</f>
        <v>ПЛТ</v>
      </c>
      <c r="U88" s="110" t="s">
        <v>5</v>
      </c>
      <c r="V88" s="110" t="s">
        <v>6</v>
      </c>
      <c r="W88" s="152"/>
      <c r="Y88" s="153"/>
      <c r="AA88" s="120">
        <v>19</v>
      </c>
      <c r="AB88" s="101">
        <f>'[6]данные'!K29</f>
        <v>7</v>
      </c>
      <c r="AC88" s="102" t="str">
        <f t="shared" si="0"/>
        <v>ПЛТ</v>
      </c>
      <c r="AD88" s="102"/>
      <c r="AE88" s="102"/>
      <c r="AF88" s="103" t="str">
        <f t="shared" si="1"/>
        <v>Биков Денис</v>
      </c>
      <c r="AG88" s="103"/>
      <c r="AH88" s="103"/>
      <c r="AI88" s="103"/>
      <c r="AJ88" s="103"/>
      <c r="AK88" s="104"/>
    </row>
    <row r="89" spans="3:37" ht="9" customHeight="1">
      <c r="C89"/>
      <c r="D89" s="13"/>
      <c r="E89" s="13"/>
      <c r="F89" s="13"/>
      <c r="G89" s="13"/>
      <c r="H89" s="13"/>
      <c r="I89" s="13"/>
      <c r="J89" s="13"/>
      <c r="K89" s="13"/>
      <c r="L89" s="13"/>
      <c r="M89" s="13"/>
      <c r="P89" s="13"/>
      <c r="Q89" s="13"/>
      <c r="R89" s="115"/>
      <c r="S89" s="37">
        <f>SUM(U89:V89)</f>
        <v>1</v>
      </c>
      <c r="T89" s="115"/>
      <c r="U89" s="37">
        <f>'[6]за 3м'!$F11</f>
        <v>1</v>
      </c>
      <c r="V89" s="37">
        <f>'[6]за 3м'!$G11</f>
        <v>0</v>
      </c>
      <c r="AA89" s="120"/>
      <c r="AB89" s="101"/>
      <c r="AC89" s="102"/>
      <c r="AD89" s="102"/>
      <c r="AE89" s="102"/>
      <c r="AF89" s="103"/>
      <c r="AG89" s="103"/>
      <c r="AH89" s="103"/>
      <c r="AI89" s="103"/>
      <c r="AJ89" s="103"/>
      <c r="AK89" s="104"/>
    </row>
    <row r="90" spans="27:37" ht="9" customHeight="1">
      <c r="AA90" s="129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</row>
    <row r="91" spans="1:37" s="123" customFormat="1" ht="12.75" customHeight="1" hidden="1" outlineLevel="1">
      <c r="A91" s="122" t="str">
        <f>CONCATENATE("Головний суддя________________",'[2]Лист3'!$B$6,"                                         Головний секретар__________________",'[2]Лист3'!$B$7)</f>
        <v>Головний суддя________________Грдзелідзе С.Р.                                         Головний секретар__________________Клімчук Г.О.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</row>
    <row r="92" spans="27:37" ht="9" customHeight="1" collapsed="1">
      <c r="AA92" s="129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</row>
    <row r="93" spans="27:37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</row>
    <row r="94" ht="9" customHeight="1"/>
  </sheetData>
  <sheetProtection/>
  <mergeCells count="210">
    <mergeCell ref="AC85:AE85"/>
    <mergeCell ref="AF82:AK82"/>
    <mergeCell ref="AF79:AK79"/>
    <mergeCell ref="AF86:AK86"/>
    <mergeCell ref="AF85:AK85"/>
    <mergeCell ref="AF83:AK83"/>
    <mergeCell ref="AF81:AK81"/>
    <mergeCell ref="AC82:AE82"/>
    <mergeCell ref="AC80:AE80"/>
    <mergeCell ref="AC81:AE81"/>
    <mergeCell ref="AF77:AK77"/>
    <mergeCell ref="AC87:AE87"/>
    <mergeCell ref="AC88:AE88"/>
    <mergeCell ref="AF87:AK87"/>
    <mergeCell ref="AF78:AK78"/>
    <mergeCell ref="AF84:AK84"/>
    <mergeCell ref="AC83:AE83"/>
    <mergeCell ref="AC86:AE86"/>
    <mergeCell ref="AC84:AE84"/>
    <mergeCell ref="AF80:AK80"/>
    <mergeCell ref="Y87:Y88"/>
    <mergeCell ref="AF88:AK88"/>
    <mergeCell ref="T86:T87"/>
    <mergeCell ref="R86:R87"/>
    <mergeCell ref="R3:T3"/>
    <mergeCell ref="K9:K10"/>
    <mergeCell ref="K5:O5"/>
    <mergeCell ref="K13:K14"/>
    <mergeCell ref="R11:R12"/>
    <mergeCell ref="T11:T12"/>
    <mergeCell ref="C10:F11"/>
    <mergeCell ref="AB92:AC92"/>
    <mergeCell ref="AD92:AK92"/>
    <mergeCell ref="AB90:AC90"/>
    <mergeCell ref="A91:AK91"/>
    <mergeCell ref="AD90:AK90"/>
    <mergeCell ref="AF89:AK89"/>
    <mergeCell ref="AC89:AE89"/>
    <mergeCell ref="R88:R89"/>
    <mergeCell ref="T88:T89"/>
    <mergeCell ref="D76:D77"/>
    <mergeCell ref="M13:M14"/>
    <mergeCell ref="A1:AK1"/>
    <mergeCell ref="A2:AK2"/>
    <mergeCell ref="R5:V5"/>
    <mergeCell ref="M9:M10"/>
    <mergeCell ref="K3:O3"/>
    <mergeCell ref="A8:A9"/>
    <mergeCell ref="C8:F9"/>
    <mergeCell ref="A10:A11"/>
    <mergeCell ref="C28:F29"/>
    <mergeCell ref="A30:A31"/>
    <mergeCell ref="AF5:AJ5"/>
    <mergeCell ref="D86:D87"/>
    <mergeCell ref="K61:K62"/>
    <mergeCell ref="K87:K88"/>
    <mergeCell ref="K69:K70"/>
    <mergeCell ref="D73:V73"/>
    <mergeCell ref="D78:D79"/>
    <mergeCell ref="K77:K78"/>
    <mergeCell ref="A24:A25"/>
    <mergeCell ref="C24:F25"/>
    <mergeCell ref="K85:K86"/>
    <mergeCell ref="K29:K30"/>
    <mergeCell ref="K33:K34"/>
    <mergeCell ref="A26:A27"/>
    <mergeCell ref="C26:F27"/>
    <mergeCell ref="A34:A35"/>
    <mergeCell ref="C34:F35"/>
    <mergeCell ref="A28:A29"/>
    <mergeCell ref="C16:F17"/>
    <mergeCell ref="K25:K26"/>
    <mergeCell ref="C30:F31"/>
    <mergeCell ref="A5:H5"/>
    <mergeCell ref="A16:A17"/>
    <mergeCell ref="C14:F15"/>
    <mergeCell ref="C12:F13"/>
    <mergeCell ref="A12:A13"/>
    <mergeCell ref="A14:A15"/>
    <mergeCell ref="A18:A19"/>
    <mergeCell ref="C18:F19"/>
    <mergeCell ref="A32:A33"/>
    <mergeCell ref="C32:F33"/>
    <mergeCell ref="F75:T75"/>
    <mergeCell ref="K17:K18"/>
    <mergeCell ref="K21:K22"/>
    <mergeCell ref="K37:K38"/>
    <mergeCell ref="K41:K42"/>
    <mergeCell ref="K45:K46"/>
    <mergeCell ref="K49:K50"/>
    <mergeCell ref="A20:A21"/>
    <mergeCell ref="C20:F21"/>
    <mergeCell ref="A22:A23"/>
    <mergeCell ref="C22:F23"/>
    <mergeCell ref="A46:A47"/>
    <mergeCell ref="C46:F47"/>
    <mergeCell ref="A36:A37"/>
    <mergeCell ref="C36:F37"/>
    <mergeCell ref="A38:A39"/>
    <mergeCell ref="C38:F39"/>
    <mergeCell ref="A40:A41"/>
    <mergeCell ref="C40:F41"/>
    <mergeCell ref="A42:A43"/>
    <mergeCell ref="C42:F43"/>
    <mergeCell ref="A44:A45"/>
    <mergeCell ref="C44:F45"/>
    <mergeCell ref="A70:A71"/>
    <mergeCell ref="C70:F71"/>
    <mergeCell ref="A64:A65"/>
    <mergeCell ref="C64:F65"/>
    <mergeCell ref="A66:A67"/>
    <mergeCell ref="C66:F67"/>
    <mergeCell ref="A48:A49"/>
    <mergeCell ref="C48:F49"/>
    <mergeCell ref="K65:K66"/>
    <mergeCell ref="K57:K58"/>
    <mergeCell ref="A62:A63"/>
    <mergeCell ref="C62:F63"/>
    <mergeCell ref="A56:A57"/>
    <mergeCell ref="C56:F57"/>
    <mergeCell ref="A68:A69"/>
    <mergeCell ref="C68:F69"/>
    <mergeCell ref="A58:A59"/>
    <mergeCell ref="C58:F59"/>
    <mergeCell ref="A60:A61"/>
    <mergeCell ref="C60:F61"/>
    <mergeCell ref="C52:F53"/>
    <mergeCell ref="A54:A55"/>
    <mergeCell ref="C54:F55"/>
    <mergeCell ref="M45:M46"/>
    <mergeCell ref="M49:M50"/>
    <mergeCell ref="M53:M54"/>
    <mergeCell ref="A50:A51"/>
    <mergeCell ref="C50:F51"/>
    <mergeCell ref="K53:K54"/>
    <mergeCell ref="A52:A53"/>
    <mergeCell ref="M17:M18"/>
    <mergeCell ref="M21:M22"/>
    <mergeCell ref="R19:R20"/>
    <mergeCell ref="M25:M26"/>
    <mergeCell ref="M29:M30"/>
    <mergeCell ref="M33:M34"/>
    <mergeCell ref="M37:M38"/>
    <mergeCell ref="M41:M42"/>
    <mergeCell ref="R27:R28"/>
    <mergeCell ref="R35:R36"/>
    <mergeCell ref="R43:R44"/>
    <mergeCell ref="R67:R68"/>
    <mergeCell ref="R59:R60"/>
    <mergeCell ref="AF55:AF56"/>
    <mergeCell ref="AH55:AH56"/>
    <mergeCell ref="T67:T68"/>
    <mergeCell ref="AA15:AA16"/>
    <mergeCell ref="T51:T52"/>
    <mergeCell ref="T43:T44"/>
    <mergeCell ref="Y63:Y64"/>
    <mergeCell ref="T19:T20"/>
    <mergeCell ref="T27:T28"/>
    <mergeCell ref="T35:T36"/>
    <mergeCell ref="Y5:AC5"/>
    <mergeCell ref="Y31:Y32"/>
    <mergeCell ref="AA31:AA32"/>
    <mergeCell ref="Y47:Y48"/>
    <mergeCell ref="AA47:AA48"/>
    <mergeCell ref="AC39:AJ40"/>
    <mergeCell ref="Y15:Y16"/>
    <mergeCell ref="AA39:AB40"/>
    <mergeCell ref="AF23:AF24"/>
    <mergeCell ref="AH23:AH24"/>
    <mergeCell ref="AA67:AK68"/>
    <mergeCell ref="AC74:AE74"/>
    <mergeCell ref="AC72:AE72"/>
    <mergeCell ref="AF73:AK73"/>
    <mergeCell ref="AF70:AK70"/>
    <mergeCell ref="M69:M70"/>
    <mergeCell ref="AF74:AK74"/>
    <mergeCell ref="AF71:AK71"/>
    <mergeCell ref="AF72:AK72"/>
    <mergeCell ref="AA63:AA64"/>
    <mergeCell ref="R51:R52"/>
    <mergeCell ref="M65:M66"/>
    <mergeCell ref="AC78:AE78"/>
    <mergeCell ref="AC73:AE73"/>
    <mergeCell ref="AC70:AE70"/>
    <mergeCell ref="AC71:AE71"/>
    <mergeCell ref="M57:M58"/>
    <mergeCell ref="M61:M62"/>
    <mergeCell ref="T59:T60"/>
    <mergeCell ref="AF76:AK76"/>
    <mergeCell ref="AC75:AE75"/>
    <mergeCell ref="AF75:AK75"/>
    <mergeCell ref="AC76:AE76"/>
    <mergeCell ref="D84:D85"/>
    <mergeCell ref="F83:T83"/>
    <mergeCell ref="M85:M86"/>
    <mergeCell ref="T80:T81"/>
    <mergeCell ref="F84:F85"/>
    <mergeCell ref="F86:F87"/>
    <mergeCell ref="M87:M88"/>
    <mergeCell ref="K79:K80"/>
    <mergeCell ref="AC79:AE79"/>
    <mergeCell ref="Y79:Y80"/>
    <mergeCell ref="F78:F79"/>
    <mergeCell ref="M77:M78"/>
    <mergeCell ref="M79:M80"/>
    <mergeCell ref="F76:F77"/>
    <mergeCell ref="R80:R81"/>
    <mergeCell ref="R78:R79"/>
    <mergeCell ref="AC77:AE77"/>
    <mergeCell ref="T78:T7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AX93"/>
  <sheetViews>
    <sheetView workbookViewId="0" topLeftCell="A1">
      <pane ySplit="6" topLeftCell="BM64" activePane="bottomLeft" state="frozen"/>
      <selection pane="topLeft" activeCell="A1" sqref="A1"/>
      <selection pane="bottomLeft" activeCell="F92" sqref="F92"/>
    </sheetView>
  </sheetViews>
  <sheetFormatPr defaultColWidth="9.140625" defaultRowHeight="15" outlineLevelRow="1" outlineLevelCol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2812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140625" style="14" customWidth="1"/>
    <col min="21" max="22" width="2.28125" style="13" customWidth="1"/>
    <col min="23" max="23" width="0.71875" style="0" customWidth="1"/>
    <col min="24" max="24" width="0.85546875" style="0" customWidth="1"/>
    <col min="25" max="26" width="2.7109375" style="0" customWidth="1"/>
    <col min="27" max="27" width="3.57421875" style="14" customWidth="1"/>
    <col min="28" max="28" width="2.8515625" style="13" customWidth="1"/>
    <col min="29" max="29" width="2.710937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4.28125" style="14" customWidth="1"/>
    <col min="35" max="36" width="2.28125" style="14" customWidth="1"/>
    <col min="37" max="37" width="2.28125" style="0" customWidth="1"/>
    <col min="38" max="38" width="2.7109375" style="0" customWidth="1"/>
    <col min="40" max="40" width="0" style="0" hidden="1" customWidth="1" outlineLevel="1"/>
    <col min="41" max="41" width="5.57421875" style="0" hidden="1" customWidth="1" outlineLevel="1"/>
    <col min="42" max="42" width="4.57421875" style="0" hidden="1" customWidth="1" outlineLevel="1"/>
    <col min="43" max="43" width="4.8515625" style="0" hidden="1" customWidth="1" outlineLevel="1"/>
    <col min="44" max="44" width="4.57421875" style="0" hidden="1" customWidth="1" outlineLevel="1"/>
    <col min="45" max="45" width="5.00390625" style="0" hidden="1" customWidth="1" outlineLevel="1"/>
    <col min="46" max="46" width="4.57421875" style="0" hidden="1" customWidth="1" outlineLevel="1"/>
    <col min="47" max="47" width="4.8515625" style="0" hidden="1" customWidth="1" outlineLevel="1"/>
    <col min="48" max="48" width="4.421875" style="0" hidden="1" customWidth="1" outlineLevel="1"/>
    <col min="49" max="49" width="6.8515625" style="0" hidden="1" customWidth="1" outlineLevel="1"/>
    <col min="50" max="50" width="0" style="0" hidden="1" customWidth="1" outlineLevel="1"/>
    <col min="51" max="51" width="9.140625" style="0" customWidth="1" collapsed="1"/>
  </cols>
  <sheetData>
    <row r="1" spans="1:38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1:38" ht="15">
      <c r="A2" s="3" t="str">
        <f>CONCATENATE('[2]Лист3'!$B$1," ",'[2]Лист3'!$B$2,"  ",'[2]Лист3'!$B$3)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1:20" ht="15">
      <c r="K3" s="7" t="str">
        <f>'[7]данные'!B2</f>
        <v>ЧОЛОВІКИ</v>
      </c>
      <c r="L3" s="8"/>
      <c r="M3" s="8"/>
      <c r="N3" s="8"/>
      <c r="O3" s="9"/>
      <c r="R3" s="10">
        <f>'[7]данные'!B1</f>
        <v>79</v>
      </c>
      <c r="S3" s="11"/>
      <c r="T3" s="12"/>
    </row>
    <row r="4" ht="3.75" customHeight="1"/>
    <row r="5" spans="1:36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11</v>
      </c>
      <c r="L5" s="19"/>
      <c r="M5" s="19"/>
      <c r="N5" s="19"/>
      <c r="O5" s="20"/>
      <c r="R5" s="18" t="s">
        <v>2</v>
      </c>
      <c r="S5" s="19"/>
      <c r="T5" s="19"/>
      <c r="U5" s="19"/>
      <c r="V5" s="20"/>
      <c r="Y5" s="18" t="s">
        <v>3</v>
      </c>
      <c r="Z5" s="19"/>
      <c r="AA5" s="19"/>
      <c r="AB5" s="19"/>
      <c r="AC5" s="20"/>
      <c r="AF5" s="21" t="s">
        <v>4</v>
      </c>
      <c r="AG5" s="22"/>
      <c r="AH5" s="22"/>
      <c r="AI5" s="22"/>
      <c r="AJ5" s="23"/>
    </row>
    <row r="6" ht="26.25" customHeight="1" hidden="1"/>
    <row r="7" ht="2.25" customHeight="1"/>
    <row r="8" spans="1:8" ht="9" customHeight="1">
      <c r="A8" s="25">
        <f>'[7]1_16'!$B8</f>
        <v>1</v>
      </c>
      <c r="B8" s="26">
        <f>'[7]1_16'!K8</f>
        <v>0</v>
      </c>
      <c r="C8" s="27" t="str">
        <f>IF($A8&lt;&gt;" ",CONCATENATE(VLOOKUP($A8,all,2)," ",VLOOKUP($A8,all,3)," (",VLOOKUP($A8,all,12),")")," ")</f>
        <v>Матіас Шмідт (,НІМ)</v>
      </c>
      <c r="D8" s="28"/>
      <c r="E8" s="28"/>
      <c r="F8" s="29"/>
      <c r="G8" s="30" t="s">
        <v>5</v>
      </c>
      <c r="H8" s="30" t="s">
        <v>6</v>
      </c>
    </row>
    <row r="9" spans="1:49" ht="9" customHeight="1">
      <c r="A9" s="31"/>
      <c r="B9" s="26">
        <f>SUM($G9:$H9)</f>
        <v>0</v>
      </c>
      <c r="C9" s="32"/>
      <c r="D9" s="33"/>
      <c r="E9" s="33"/>
      <c r="F9" s="34"/>
      <c r="G9" s="30">
        <f>'[7]1_16'!$F8</f>
        <v>0</v>
      </c>
      <c r="H9" s="30">
        <f>'[7]1_16'!$G8</f>
        <v>0</v>
      </c>
      <c r="I9" s="35"/>
      <c r="K9" s="36">
        <f>IF($B8&lt;B$10,$A10,$A8)</f>
        <v>1</v>
      </c>
      <c r="L9" s="26">
        <f>'[7]1_8'!K8</f>
        <v>4</v>
      </c>
      <c r="M9" s="36" t="str">
        <f>IF($K9&lt;&gt;" ",VLOOKUP(K9,all,8)," ")</f>
        <v>НІМ</v>
      </c>
      <c r="N9" s="37" t="s">
        <v>5</v>
      </c>
      <c r="O9" s="37" t="s">
        <v>6</v>
      </c>
      <c r="AN9" s="131" t="s">
        <v>12</v>
      </c>
      <c r="AO9" s="132" t="s">
        <v>13</v>
      </c>
      <c r="AP9" s="131" t="s">
        <v>14</v>
      </c>
      <c r="AQ9" s="131" t="s">
        <v>15</v>
      </c>
      <c r="AR9" s="131" t="s">
        <v>16</v>
      </c>
      <c r="AS9" s="131" t="s">
        <v>17</v>
      </c>
      <c r="AT9" s="131" t="s">
        <v>18</v>
      </c>
      <c r="AU9" s="131" t="s">
        <v>19</v>
      </c>
      <c r="AV9" s="131" t="s">
        <v>20</v>
      </c>
      <c r="AW9" s="131" t="s">
        <v>21</v>
      </c>
    </row>
    <row r="10" spans="1:50" ht="9" customHeight="1">
      <c r="A10" s="25" t="str">
        <f>'[7]1_16'!$B9</f>
        <v> </v>
      </c>
      <c r="B10" s="26">
        <f>'[7]1_16'!K9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10</v>
      </c>
      <c r="M10" s="39"/>
      <c r="N10" s="30">
        <f>'[7]1_8'!$F8</f>
        <v>10</v>
      </c>
      <c r="O10" s="30">
        <f>'[7]1_8'!$G8</f>
        <v>0</v>
      </c>
      <c r="P10" s="40"/>
      <c r="AN10" s="131">
        <v>3</v>
      </c>
      <c r="AO10" s="131" t="e">
        <f>VLOOKUP($AN$10,'[7]1_16'!$B$8:$K$39,11)</f>
        <v>#REF!</v>
      </c>
      <c r="AP10" s="131" t="e">
        <f>VLOOKUP($AN$10,'[7]1_8'!$B$8:$K$23,11)</f>
        <v>#REF!</v>
      </c>
      <c r="AQ10" s="131" t="e">
        <f>VLOOKUP($AN$10,'[7]1_4'!$B$8:$K$15,11)</f>
        <v>#REF!</v>
      </c>
      <c r="AR10" s="131" t="e">
        <f>VLOOKUP($AN$10,'[7]1_2'!$B$8:$K$11,11)</f>
        <v>#REF!</v>
      </c>
      <c r="AS10" s="131" t="e">
        <f>VLOOKUP($AN$10,'[7]втішні_зустріч0'!$B$8:$K$11,11)</f>
        <v>#N/A</v>
      </c>
      <c r="AT10" s="131" t="e">
        <f>VLOOKUP($AN$10,'[7]втішні_зустріч1'!$B$8:$K$11,11)</f>
        <v>#N/A</v>
      </c>
      <c r="AU10" s="131" t="e">
        <f>VLOOKUP($AN$10,'[7]втішні_зустріч2'!$B$8:$K$11,11)</f>
        <v>#N/A</v>
      </c>
      <c r="AV10" s="131" t="e">
        <f>VLOOKUP($AN$10,'[7]за 3м'!$B$8:$K$11,11)</f>
        <v>#REF!</v>
      </c>
      <c r="AW10" s="131" t="e">
        <f>SUM(AO10:AV10)</f>
        <v>#REF!</v>
      </c>
      <c r="AX10" s="133" t="s">
        <v>22</v>
      </c>
    </row>
    <row r="11" spans="1:50" ht="9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'[7]1_16'!$F9</f>
        <v>0</v>
      </c>
      <c r="H11" s="46">
        <f>'[7]1_16'!$G9</f>
        <v>0</v>
      </c>
      <c r="I11" s="47"/>
      <c r="K11" s="48"/>
      <c r="P11" s="49"/>
      <c r="R11" s="36">
        <f>IF(L9&lt;L13,K13,K9)</f>
        <v>1</v>
      </c>
      <c r="S11" s="26">
        <f>'[7]1_4'!$K8</f>
        <v>1</v>
      </c>
      <c r="T11" s="36" t="str">
        <f>IF($R11&lt;&gt;" ",VLOOKUP($R11,all,8)," ")</f>
        <v>НІМ</v>
      </c>
      <c r="U11" s="37" t="s">
        <v>5</v>
      </c>
      <c r="V11" s="37" t="s">
        <v>6</v>
      </c>
      <c r="AN11" s="131"/>
      <c r="AO11" s="131">
        <f>VLOOKUP($AN$10,'[7]1_16'!$B$8:$K$39,9)</f>
        <v>0</v>
      </c>
      <c r="AP11" s="131">
        <f>VLOOKUP($AN$10,'[7]1_8'!$B$8:$K$23,9)</f>
        <v>0</v>
      </c>
      <c r="AQ11" s="131">
        <f>VLOOKUP($AN$10,'[7]1_4'!$B$8:$K$15,9)</f>
        <v>0</v>
      </c>
      <c r="AR11" s="131">
        <f>VLOOKUP($AN$10,'[7]1_2'!$B$8:$K$11,9)</f>
        <v>0</v>
      </c>
      <c r="AS11" s="131" t="e">
        <f>VLOOKUP($AN$10,'[7]втішні_зустріч0'!$B$8:$K$11,9)</f>
        <v>#N/A</v>
      </c>
      <c r="AT11" s="131" t="e">
        <f>VLOOKUP($AN$10,'[7]втішні_зустріч1'!$B$8:$K$11,9)</f>
        <v>#N/A</v>
      </c>
      <c r="AU11" s="131" t="e">
        <f>VLOOKUP($AN$10,'[7]втішні_зустріч2'!$B$8:$K$11,9)</f>
        <v>#N/A</v>
      </c>
      <c r="AV11" s="131">
        <f>VLOOKUP($AN$10,'[7]за 3м'!$B$8:$K$11,9)</f>
        <v>0</v>
      </c>
      <c r="AW11" s="131" t="e">
        <f>SUM(AO11:AV11)</f>
        <v>#N/A</v>
      </c>
      <c r="AX11" s="134" t="s">
        <v>23</v>
      </c>
    </row>
    <row r="12" spans="1:23" ht="9" customHeight="1" thickTop="1">
      <c r="A12" s="50">
        <f>'[7]1_16'!$B10</f>
        <v>2</v>
      </c>
      <c r="B12" s="51">
        <f>'[7]1_16'!K10</f>
        <v>0</v>
      </c>
      <c r="C12" s="52" t="str">
        <f>IF($A12&lt;&gt;" ",CONCATENATE(VLOOKUP($A12,all,2)," ",VLOOKUP($A12,all,3)," (",VLOOKUP($A12,all,12),")")," ")</f>
        <v>Григорьєв Денис (Д,МЛТ)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3</v>
      </c>
      <c r="T12" s="39"/>
      <c r="U12" s="30">
        <f>'[7]1_4'!$F8</f>
        <v>3</v>
      </c>
      <c r="V12" s="30">
        <f>'[7]1_4'!$G8</f>
        <v>0</v>
      </c>
      <c r="W12" s="40"/>
    </row>
    <row r="13" spans="1:23" ht="9" customHeight="1">
      <c r="A13" s="31"/>
      <c r="B13" s="26">
        <f>SUM($G13:$H13)</f>
        <v>0</v>
      </c>
      <c r="C13" s="32"/>
      <c r="D13" s="33"/>
      <c r="E13" s="33"/>
      <c r="F13" s="34"/>
      <c r="G13" s="30">
        <f>'[7]1_16'!$F10</f>
        <v>0</v>
      </c>
      <c r="H13" s="30">
        <f>'[7]1_16'!$G10</f>
        <v>0</v>
      </c>
      <c r="I13" s="35"/>
      <c r="K13" s="36">
        <f>IF($B12&lt;B$14,$A14,$A12)</f>
        <v>2</v>
      </c>
      <c r="L13" s="26">
        <f>'[7]1_8'!K9</f>
        <v>0</v>
      </c>
      <c r="M13" s="36" t="str">
        <f>IF($K13&lt;&gt;" ",VLOOKUP(K13,all,8)," ")</f>
        <v>МЛТ</v>
      </c>
      <c r="N13" s="37" t="s">
        <v>5</v>
      </c>
      <c r="O13" s="37" t="s">
        <v>6</v>
      </c>
      <c r="P13" s="57"/>
      <c r="R13" s="48"/>
      <c r="W13" s="49"/>
    </row>
    <row r="14" spans="1:23" ht="9" customHeight="1">
      <c r="A14" s="25" t="str">
        <f>'[7]1_16'!$B11</f>
        <v> </v>
      </c>
      <c r="B14" s="26">
        <f>'[7]1_16'!K11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0</v>
      </c>
      <c r="M14" s="39"/>
      <c r="N14" s="30">
        <f>'[7]1_8'!$F9</f>
        <v>0</v>
      </c>
      <c r="O14" s="30">
        <f>'[7]1_8'!$G9</f>
        <v>0</v>
      </c>
      <c r="R14" s="48"/>
      <c r="W14" s="49"/>
    </row>
    <row r="15" spans="1:29" ht="9" customHeight="1" thickBot="1">
      <c r="A15" s="50"/>
      <c r="B15" s="135">
        <f>SUM($G15:$H15)</f>
        <v>0</v>
      </c>
      <c r="C15" s="52"/>
      <c r="D15" s="53"/>
      <c r="E15" s="53"/>
      <c r="F15" s="54"/>
      <c r="G15" s="136">
        <f>'[7]1_16'!$F11</f>
        <v>0</v>
      </c>
      <c r="H15" s="136">
        <f>'[7]1_16'!$G11</f>
        <v>0</v>
      </c>
      <c r="K15" s="48"/>
      <c r="R15" s="48"/>
      <c r="W15" s="49"/>
      <c r="Y15" s="36">
        <f>IF(S11&lt;S19,R19,R11)</f>
        <v>3</v>
      </c>
      <c r="Z15" s="26">
        <f>'[7]1_2'!$K8</f>
        <v>0</v>
      </c>
      <c r="AA15" s="36" t="str">
        <f>IF($Y15&lt;&gt;" ",VLOOKUP($Y15,all,8)," ")</f>
        <v>ЛВС</v>
      </c>
      <c r="AB15" s="37" t="s">
        <v>5</v>
      </c>
      <c r="AC15" s="37" t="s">
        <v>6</v>
      </c>
    </row>
    <row r="16" spans="1:40" ht="9" customHeight="1" thickTop="1">
      <c r="A16" s="70">
        <f>'[7]1_16'!$B12</f>
        <v>3</v>
      </c>
      <c r="B16" s="71">
        <f>'[7]1_16'!K12</f>
        <v>0</v>
      </c>
      <c r="C16" s="72" t="str">
        <f>IF($A16&lt;&gt;" ",CONCATENATE(VLOOKUP($A16,all,2)," ",VLOOKUP($A16,all,3)," (",VLOOKUP($A16,all,12),")")," ")</f>
        <v>Хомич Олександр (С-Спарт,ЛВС)</v>
      </c>
      <c r="D16" s="73"/>
      <c r="E16" s="73"/>
      <c r="F16" s="74"/>
      <c r="G16" s="75" t="s">
        <v>5</v>
      </c>
      <c r="H16" s="75" t="s">
        <v>6</v>
      </c>
      <c r="K16" s="48"/>
      <c r="R16" s="48"/>
      <c r="W16" s="49"/>
      <c r="X16" s="56"/>
      <c r="Y16" s="39"/>
      <c r="Z16" s="26">
        <f>SUM(AB16:AC16)</f>
        <v>0</v>
      </c>
      <c r="AA16" s="39"/>
      <c r="AB16" s="30">
        <f>'[7]1_2'!$F8</f>
        <v>0</v>
      </c>
      <c r="AC16" s="30">
        <f>'[7]1_2'!$G8</f>
        <v>0</v>
      </c>
      <c r="AD16" s="137"/>
      <c r="AN16" s="62"/>
    </row>
    <row r="17" spans="1:40" ht="9" customHeight="1">
      <c r="A17" s="31"/>
      <c r="B17" s="26">
        <f>SUM($G17:$H17)</f>
        <v>0</v>
      </c>
      <c r="C17" s="32"/>
      <c r="D17" s="33"/>
      <c r="E17" s="33"/>
      <c r="F17" s="34"/>
      <c r="G17" s="30">
        <f>'[7]1_16'!$F12</f>
        <v>0</v>
      </c>
      <c r="H17" s="30">
        <f>'[7]1_16'!$G12</f>
        <v>0</v>
      </c>
      <c r="I17" s="35"/>
      <c r="K17" s="36">
        <f>IF($B16&lt;B$18,$A18,$A16)</f>
        <v>3</v>
      </c>
      <c r="L17" s="26">
        <f>'[7]1_8'!K10</f>
        <v>3</v>
      </c>
      <c r="M17" s="36" t="str">
        <f>IF($K17&lt;&gt;" ",VLOOKUP(K17,all,8)," ")</f>
        <v>ЛВС</v>
      </c>
      <c r="N17" s="37" t="s">
        <v>5</v>
      </c>
      <c r="O17" s="37" t="s">
        <v>6</v>
      </c>
      <c r="R17" s="48"/>
      <c r="W17" s="49"/>
      <c r="AD17" s="49"/>
      <c r="AN17" s="62"/>
    </row>
    <row r="18" spans="1:40" ht="9" customHeight="1">
      <c r="A18" s="25" t="str">
        <f>'[7]1_16'!$B13</f>
        <v> </v>
      </c>
      <c r="B18" s="26">
        <f>'[7]1_16'!K13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6</v>
      </c>
      <c r="M18" s="39"/>
      <c r="N18" s="30">
        <f>'[7]1_8'!$F10</f>
        <v>6</v>
      </c>
      <c r="O18" s="30">
        <f>'[7]1_8'!$G10</f>
        <v>0</v>
      </c>
      <c r="P18" s="40"/>
      <c r="R18" s="48"/>
      <c r="W18" s="49"/>
      <c r="AD18" s="49"/>
      <c r="AN18" s="62"/>
    </row>
    <row r="19" spans="1:40" ht="9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'[7]1_16'!$F13</f>
        <v>0</v>
      </c>
      <c r="H19" s="46">
        <f>'[7]1_16'!$G13</f>
        <v>0</v>
      </c>
      <c r="K19" s="48"/>
      <c r="P19" s="49"/>
      <c r="R19" s="36">
        <f>IF(L17&lt;L21,K21,K17)</f>
        <v>3</v>
      </c>
      <c r="S19" s="26">
        <f>'[7]1_4'!$K9</f>
        <v>3</v>
      </c>
      <c r="T19" s="36" t="str">
        <f>IF($R19&lt;&gt;" ",VLOOKUP($R19,all,8)," ")</f>
        <v>ЛВС</v>
      </c>
      <c r="U19" s="37" t="s">
        <v>5</v>
      </c>
      <c r="V19" s="37" t="s">
        <v>6</v>
      </c>
      <c r="W19" s="57"/>
      <c r="AD19" s="49"/>
      <c r="AN19" s="62"/>
    </row>
    <row r="20" spans="1:30" ht="9" customHeight="1" thickTop="1">
      <c r="A20" s="50">
        <f>'[7]1_16'!$B14</f>
        <v>4</v>
      </c>
      <c r="B20" s="51">
        <f>'[7]1_16'!K14</f>
        <v>0</v>
      </c>
      <c r="C20" s="52" t="str">
        <f>IF($A20&lt;&gt;" ",CONCATENATE(VLOOKUP($A20,all,2)," ",VLOOKUP($A20,all,3)," (",VLOOKUP($A20,all,12),")")," ")</f>
        <v>Рудзинський Микола (МОН,Київ)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4</v>
      </c>
      <c r="T20" s="39"/>
      <c r="U20" s="30">
        <f>'[7]1_4'!$F9</f>
        <v>4</v>
      </c>
      <c r="V20" s="30">
        <f>'[7]1_4'!$G9</f>
        <v>0</v>
      </c>
      <c r="AD20" s="49"/>
    </row>
    <row r="21" spans="1:30" ht="9" customHeight="1">
      <c r="A21" s="31"/>
      <c r="B21" s="26">
        <f>SUM($G21:$H21)</f>
        <v>0</v>
      </c>
      <c r="C21" s="32"/>
      <c r="D21" s="33"/>
      <c r="E21" s="33"/>
      <c r="F21" s="34"/>
      <c r="G21" s="30">
        <f>'[7]1_16'!$F14</f>
        <v>0</v>
      </c>
      <c r="H21" s="30">
        <f>'[7]1_16'!$G14</f>
        <v>0</v>
      </c>
      <c r="I21" s="35"/>
      <c r="K21" s="36">
        <f>IF($B20&lt;B$22,$A22,$A20)</f>
        <v>4</v>
      </c>
      <c r="L21" s="26">
        <f>'[7]1_8'!K11</f>
        <v>0</v>
      </c>
      <c r="M21" s="36" t="str">
        <f>IF($K21&lt;&gt;" ",VLOOKUP(K21,all,8)," ")</f>
        <v>Київ</v>
      </c>
      <c r="N21" s="37" t="s">
        <v>5</v>
      </c>
      <c r="O21" s="37" t="s">
        <v>6</v>
      </c>
      <c r="P21" s="57"/>
      <c r="R21" s="48"/>
      <c r="AD21" s="49"/>
    </row>
    <row r="22" spans="1:30" ht="9" customHeight="1">
      <c r="A22" s="25" t="str">
        <f>'[7]1_16'!$B15</f>
        <v> </v>
      </c>
      <c r="B22" s="26">
        <f>'[7]1_16'!K15</f>
        <v>0</v>
      </c>
      <c r="C22" s="27" t="str">
        <f>IF($A22&lt;&gt;" ",CONCATENATE(VLOOKUP($A22,all,2)," ",VLOOKUP($A22,all,3)," (",VLOOKUP($A22,all,12),")")," ")</f>
        <v> 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0</v>
      </c>
      <c r="M22" s="39"/>
      <c r="N22" s="30">
        <f>'[7]1_8'!$F11</f>
        <v>0</v>
      </c>
      <c r="O22" s="30">
        <f>'[7]1_8'!$G11</f>
        <v>0</v>
      </c>
      <c r="R22" s="48"/>
      <c r="AD22" s="49"/>
    </row>
    <row r="23" spans="1:36" ht="9" customHeight="1" thickBot="1">
      <c r="A23" s="50"/>
      <c r="B23" s="135">
        <f>SUM($G23:$H23)</f>
        <v>0</v>
      </c>
      <c r="C23" s="52"/>
      <c r="D23" s="53"/>
      <c r="E23" s="53"/>
      <c r="F23" s="54"/>
      <c r="G23" s="136">
        <f>'[7]1_16'!$F15</f>
        <v>0</v>
      </c>
      <c r="H23" s="136">
        <f>'[7]1_16'!$G15</f>
        <v>0</v>
      </c>
      <c r="K23" s="48"/>
      <c r="R23" s="48"/>
      <c r="AD23" s="49"/>
      <c r="AF23" s="36">
        <f>IF(Z15&lt;Z31,Y31,Y15)</f>
        <v>5</v>
      </c>
      <c r="AG23" s="120">
        <f>'[7]фінал'!$K8</f>
        <v>0</v>
      </c>
      <c r="AH23" s="36" t="str">
        <f>IF($AF23&lt;&gt;" ",VLOOKUP($AF23,all,8)," ")</f>
        <v>БЦЕР</v>
      </c>
      <c r="AI23" s="37" t="s">
        <v>5</v>
      </c>
      <c r="AJ23" s="37" t="s">
        <v>6</v>
      </c>
    </row>
    <row r="24" spans="1:37" ht="9" customHeight="1" thickTop="1">
      <c r="A24" s="70">
        <f>'[7]1_16'!$B16</f>
        <v>5</v>
      </c>
      <c r="B24" s="71">
        <f>'[7]1_16'!K16</f>
        <v>0</v>
      </c>
      <c r="C24" s="72" t="str">
        <f>IF($A24&lt;&gt;" ",CONCATENATE(VLOOKUP($A24,all,2)," ",VLOOKUP($A24,all,3)," (",VLOOKUP($A24,all,12),")")," ")</f>
        <v>Бабій Валентин (,БЦЕР)</v>
      </c>
      <c r="D24" s="73"/>
      <c r="E24" s="73"/>
      <c r="F24" s="74"/>
      <c r="G24" s="75" t="s">
        <v>5</v>
      </c>
      <c r="H24" s="75" t="s">
        <v>6</v>
      </c>
      <c r="K24" s="48"/>
      <c r="R24" s="48"/>
      <c r="AD24" s="49"/>
      <c r="AE24" s="56"/>
      <c r="AF24" s="39"/>
      <c r="AG24" s="26">
        <f>SUM(AI24:AJ24)</f>
        <v>1</v>
      </c>
      <c r="AH24" s="39"/>
      <c r="AI24" s="30">
        <f>'[7]фінал'!$F8</f>
        <v>1</v>
      </c>
      <c r="AJ24" s="30">
        <f>'[7]фінал'!$G8</f>
        <v>0</v>
      </c>
      <c r="AK24" s="40"/>
    </row>
    <row r="25" spans="1:37" ht="9" customHeight="1">
      <c r="A25" s="31"/>
      <c r="B25" s="26">
        <f>SUM($G25:$H25)</f>
        <v>0</v>
      </c>
      <c r="C25" s="32"/>
      <c r="D25" s="33"/>
      <c r="E25" s="33"/>
      <c r="F25" s="34"/>
      <c r="G25" s="30">
        <f>'[7]1_16'!$F16</f>
        <v>0</v>
      </c>
      <c r="H25" s="30">
        <f>'[7]1_16'!$G16</f>
        <v>0</v>
      </c>
      <c r="I25" s="35"/>
      <c r="K25" s="36">
        <f>IF($B24&lt;B$26,$A26,$A24)</f>
        <v>5</v>
      </c>
      <c r="L25" s="26">
        <f>'[7]1_8'!K12</f>
        <v>4</v>
      </c>
      <c r="M25" s="36" t="str">
        <f>IF($K25&lt;&gt;" ",VLOOKUP(K25,all,8)," ")</f>
        <v>БЦЕР</v>
      </c>
      <c r="N25" s="37" t="s">
        <v>5</v>
      </c>
      <c r="O25" s="37" t="s">
        <v>6</v>
      </c>
      <c r="R25" s="48"/>
      <c r="AD25" s="49"/>
      <c r="AK25" s="49"/>
    </row>
    <row r="26" spans="1:37" ht="9" customHeight="1">
      <c r="A26" s="25" t="str">
        <f>'[7]1_16'!$B17</f>
        <v> </v>
      </c>
      <c r="B26" s="26">
        <f>'[7]1_16'!K17</f>
        <v>0</v>
      </c>
      <c r="C26" s="27" t="str">
        <f>IF($A26&lt;&gt;" ",CONCATENATE(VLOOKUP($A26,all,2)," ",VLOOKUP($A26,all,3)," (",VLOOKUP($A26,all,12),")")," ")</f>
        <v> </v>
      </c>
      <c r="D26" s="28"/>
      <c r="E26" s="28"/>
      <c r="F26" s="29"/>
      <c r="G26" s="30" t="s">
        <v>5</v>
      </c>
      <c r="H26" s="30" t="s">
        <v>6</v>
      </c>
      <c r="I26" s="58"/>
      <c r="J26" s="35"/>
      <c r="K26" s="39"/>
      <c r="L26" s="26">
        <f>SUM(N26:O26)</f>
        <v>14</v>
      </c>
      <c r="M26" s="39"/>
      <c r="N26" s="30">
        <f>'[7]1_8'!$F12</f>
        <v>12</v>
      </c>
      <c r="O26" s="30">
        <f>'[7]1_8'!$G12</f>
        <v>2</v>
      </c>
      <c r="P26" s="40"/>
      <c r="R26" s="48"/>
      <c r="AD26" s="49"/>
      <c r="AK26" s="49"/>
    </row>
    <row r="27" spans="1:37" ht="9" customHeight="1" thickBot="1">
      <c r="A27" s="41"/>
      <c r="B27" s="42">
        <f>SUM($G27:$H27)</f>
        <v>0</v>
      </c>
      <c r="C27" s="43"/>
      <c r="D27" s="44"/>
      <c r="E27" s="44"/>
      <c r="F27" s="45"/>
      <c r="G27" s="46">
        <f>'[7]1_16'!$F17</f>
        <v>0</v>
      </c>
      <c r="H27" s="46">
        <f>'[7]1_16'!$G17</f>
        <v>0</v>
      </c>
      <c r="K27" s="48"/>
      <c r="P27" s="49"/>
      <c r="R27" s="36">
        <f>IF(L25&lt;L29,K29,K25)</f>
        <v>5</v>
      </c>
      <c r="S27" s="26">
        <f>'[7]1_4'!$K10</f>
        <v>3</v>
      </c>
      <c r="T27" s="36" t="str">
        <f>IF($R27&lt;&gt;" ",VLOOKUP($R27,all,8)," ")</f>
        <v>БЦЕР</v>
      </c>
      <c r="U27" s="37" t="s">
        <v>5</v>
      </c>
      <c r="V27" s="37" t="s">
        <v>6</v>
      </c>
      <c r="AD27" s="49"/>
      <c r="AK27" s="49"/>
    </row>
    <row r="28" spans="1:37" ht="9" customHeight="1" thickTop="1">
      <c r="A28" s="50">
        <f>'[7]1_16'!$B18</f>
        <v>6</v>
      </c>
      <c r="B28" s="51">
        <f>'[7]1_16'!K18</f>
        <v>0</v>
      </c>
      <c r="C28" s="52" t="str">
        <f>IF($A28&lt;&gt;" ",CONCATENATE(VLOOKUP($A28,all,2)," ",VLOOKUP($A28,all,3)," (",VLOOKUP($A28,all,12),")")," ")</f>
        <v>Карастоянов Георгій (,МЛД)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12</v>
      </c>
      <c r="T28" s="39"/>
      <c r="U28" s="30">
        <f>'[7]1_4'!$F10</f>
        <v>12</v>
      </c>
      <c r="V28" s="30">
        <f>'[7]1_4'!$G10</f>
        <v>0</v>
      </c>
      <c r="W28" s="40"/>
      <c r="AD28" s="49"/>
      <c r="AK28" s="49"/>
    </row>
    <row r="29" spans="1:37" ht="9" customHeight="1">
      <c r="A29" s="31"/>
      <c r="B29" s="26">
        <f>SUM($G29:$H29)</f>
        <v>0</v>
      </c>
      <c r="C29" s="32"/>
      <c r="D29" s="33"/>
      <c r="E29" s="33"/>
      <c r="F29" s="34"/>
      <c r="G29" s="30">
        <f>'[7]1_16'!$F18</f>
        <v>0</v>
      </c>
      <c r="H29" s="30">
        <f>'[7]1_16'!$G18</f>
        <v>0</v>
      </c>
      <c r="I29" s="35"/>
      <c r="K29" s="36">
        <f>IF($B28&lt;B$30,$A30,$A28)</f>
        <v>6</v>
      </c>
      <c r="L29" s="26">
        <f>'[7]1_8'!K13</f>
        <v>1</v>
      </c>
      <c r="M29" s="36" t="str">
        <f>IF($K29&lt;&gt;" ",VLOOKUP(K29,all,8)," ")</f>
        <v>МЛД</v>
      </c>
      <c r="N29" s="37" t="s">
        <v>5</v>
      </c>
      <c r="O29" s="37" t="s">
        <v>6</v>
      </c>
      <c r="P29" s="57"/>
      <c r="R29" s="48"/>
      <c r="W29" s="49"/>
      <c r="AD29" s="49"/>
      <c r="AK29" s="49"/>
    </row>
    <row r="30" spans="1:37" ht="9" customHeight="1">
      <c r="A30" s="25" t="str">
        <f>'[7]1_16'!$B19</f>
        <v> </v>
      </c>
      <c r="B30" s="26">
        <f>'[7]1_16'!K19</f>
        <v>0</v>
      </c>
      <c r="C30" s="27" t="str">
        <f>IF($A30&lt;&gt;" ",CONCATENATE(VLOOKUP($A30,all,2)," ",VLOOKUP($A30,all,3)," (",VLOOKUP($A30,all,12),")")," ")</f>
        <v> 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4</v>
      </c>
      <c r="M30" s="39"/>
      <c r="N30" s="30">
        <f>'[7]1_8'!$F13</f>
        <v>4</v>
      </c>
      <c r="O30" s="30">
        <f>'[7]1_8'!$G13</f>
        <v>0</v>
      </c>
      <c r="R30" s="48"/>
      <c r="W30" s="49"/>
      <c r="AD30" s="49"/>
      <c r="AK30" s="49"/>
    </row>
    <row r="31" spans="1:37" ht="9" customHeight="1" thickBot="1">
      <c r="A31" s="50"/>
      <c r="B31" s="135">
        <f>SUM($G31:$H31)</f>
        <v>0</v>
      </c>
      <c r="C31" s="52"/>
      <c r="D31" s="53"/>
      <c r="E31" s="53"/>
      <c r="F31" s="54"/>
      <c r="G31" s="136">
        <f>'[7]1_16'!$F19</f>
        <v>0</v>
      </c>
      <c r="H31" s="136">
        <f>'[7]1_16'!$G19</f>
        <v>0</v>
      </c>
      <c r="K31" s="48"/>
      <c r="R31" s="48"/>
      <c r="W31" s="49"/>
      <c r="Y31" s="36">
        <f>IF(S27&lt;S35,R35,R27)</f>
        <v>5</v>
      </c>
      <c r="Z31" s="26">
        <f>'[7]1_2'!$K9</f>
        <v>4</v>
      </c>
      <c r="AA31" s="36" t="str">
        <f>IF($Y31&lt;&gt;" ",VLOOKUP($Y31,all,8)," ")</f>
        <v>БЦЕР</v>
      </c>
      <c r="AB31" s="37" t="s">
        <v>5</v>
      </c>
      <c r="AC31" s="37" t="s">
        <v>6</v>
      </c>
      <c r="AD31" s="57"/>
      <c r="AK31" s="49"/>
    </row>
    <row r="32" spans="1:37" ht="9" customHeight="1" thickTop="1">
      <c r="A32" s="70">
        <f>'[7]1_16'!$B20</f>
        <v>7</v>
      </c>
      <c r="B32" s="71">
        <f>'[7]1_16'!K20</f>
        <v>0</v>
      </c>
      <c r="C32" s="72" t="str">
        <f>IF($A32&lt;&gt;" ",CONCATENATE(VLOOKUP($A32,all,2)," ",VLOOKUP($A32,all,3)," (",VLOOKUP($A32,all,12),")")," ")</f>
        <v>Захарків Назар (МОН,Київ)</v>
      </c>
      <c r="D32" s="73"/>
      <c r="E32" s="73"/>
      <c r="F32" s="74"/>
      <c r="G32" s="75" t="s">
        <v>5</v>
      </c>
      <c r="H32" s="75" t="s">
        <v>6</v>
      </c>
      <c r="K32" s="48"/>
      <c r="R32" s="48"/>
      <c r="W32" s="49"/>
      <c r="X32" s="56"/>
      <c r="Y32" s="39"/>
      <c r="Z32" s="26">
        <f>SUM(AB32:AC32)</f>
        <v>10</v>
      </c>
      <c r="AA32" s="39"/>
      <c r="AB32" s="30">
        <f>'[7]1_2'!$F9</f>
        <v>10</v>
      </c>
      <c r="AC32" s="30">
        <f>'[7]1_2'!$G24</f>
        <v>0</v>
      </c>
      <c r="AK32" s="49"/>
    </row>
    <row r="33" spans="1:37" ht="9" customHeight="1">
      <c r="A33" s="31"/>
      <c r="B33" s="26">
        <f>SUM($G33:$H33)</f>
        <v>0</v>
      </c>
      <c r="C33" s="32"/>
      <c r="D33" s="33"/>
      <c r="E33" s="33"/>
      <c r="F33" s="34"/>
      <c r="G33" s="30">
        <f>'[7]1_16'!$F20</f>
        <v>0</v>
      </c>
      <c r="H33" s="30">
        <f>'[7]1_16'!$G20</f>
        <v>0</v>
      </c>
      <c r="I33" s="35"/>
      <c r="K33" s="36">
        <f>IF($B32&lt;B$34,$A34,$A32)</f>
        <v>7</v>
      </c>
      <c r="L33" s="26">
        <f>'[7]1_8'!K14</f>
        <v>5</v>
      </c>
      <c r="M33" s="36" t="str">
        <f>IF($K33&lt;&gt;" ",VLOOKUP(K33,all,8)," ")</f>
        <v>Київ</v>
      </c>
      <c r="N33" s="37" t="s">
        <v>5</v>
      </c>
      <c r="O33" s="37" t="s">
        <v>6</v>
      </c>
      <c r="R33" s="48"/>
      <c r="W33" s="49"/>
      <c r="AK33" s="49"/>
    </row>
    <row r="34" spans="1:37" ht="9" customHeight="1">
      <c r="A34" s="25" t="str">
        <f>'[7]1_16'!$B21</f>
        <v> </v>
      </c>
      <c r="B34" s="26">
        <f>'[7]1_16'!K21</f>
        <v>0</v>
      </c>
      <c r="C34" s="27" t="str">
        <f>IF($A34&lt;&gt;" ",CONCATENATE(VLOOKUP($A34,all,2)," ",VLOOKUP($A34,all,3)," (",VLOOKUP($A34,all,12),")")," ")</f>
        <v> 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0</v>
      </c>
      <c r="M34" s="39"/>
      <c r="N34" s="30">
        <f>'[7]1_8'!$F14</f>
        <v>0</v>
      </c>
      <c r="O34" s="30">
        <f>'[7]1_8'!$G14</f>
        <v>0</v>
      </c>
      <c r="P34" s="40"/>
      <c r="R34" s="48"/>
      <c r="W34" s="49"/>
      <c r="AK34" s="49"/>
    </row>
    <row r="35" spans="1:37" ht="9" customHeight="1" thickBot="1">
      <c r="A35" s="41"/>
      <c r="B35" s="42">
        <f>SUM($G35:$H35)</f>
        <v>0</v>
      </c>
      <c r="C35" s="43"/>
      <c r="D35" s="44"/>
      <c r="E35" s="44"/>
      <c r="F35" s="45"/>
      <c r="G35" s="46">
        <f>'[7]1_16'!$F21</f>
        <v>0</v>
      </c>
      <c r="H35" s="46">
        <f>'[7]1_16'!$G21</f>
        <v>0</v>
      </c>
      <c r="K35" s="48"/>
      <c r="P35" s="49"/>
      <c r="R35" s="36">
        <f>IF(L33&lt;L37,K37,K33)</f>
        <v>7</v>
      </c>
      <c r="S35" s="26">
        <f>'[7]1_4'!$K11</f>
        <v>1</v>
      </c>
      <c r="T35" s="36" t="str">
        <f>IF($R35&lt;&gt;" ",VLOOKUP($R35,all,8)," ")</f>
        <v>Київ</v>
      </c>
      <c r="U35" s="37" t="s">
        <v>5</v>
      </c>
      <c r="V35" s="37" t="s">
        <v>6</v>
      </c>
      <c r="W35" s="57"/>
      <c r="AK35" s="49"/>
    </row>
    <row r="36" spans="1:37" ht="9" customHeight="1" thickTop="1">
      <c r="A36" s="50">
        <f>'[7]1_16'!$B22</f>
        <v>8</v>
      </c>
      <c r="B36" s="51">
        <f>'[7]1_16'!K22</f>
        <v>0</v>
      </c>
      <c r="C36" s="52" t="str">
        <f>IF($A36&lt;&gt;" ",CONCATENATE(VLOOKUP($A36,all,2)," ",VLOOKUP($A36,all,3)," (",VLOOKUP($A36,all,12),")")," ")</f>
        <v>Квіт Віктор (Д,ЛВС)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5</v>
      </c>
      <c r="T36" s="39"/>
      <c r="U36" s="30">
        <f>'[7]1_4'!$F11</f>
        <v>5</v>
      </c>
      <c r="V36" s="30">
        <f>'[7]1_4'!$G11</f>
        <v>0</v>
      </c>
      <c r="AK36" s="49"/>
    </row>
    <row r="37" spans="1:37" ht="9" customHeight="1">
      <c r="A37" s="31"/>
      <c r="B37" s="26">
        <f>SUM($G37:$H37)</f>
        <v>0</v>
      </c>
      <c r="C37" s="32"/>
      <c r="D37" s="33"/>
      <c r="E37" s="33"/>
      <c r="F37" s="34"/>
      <c r="G37" s="30">
        <f>'[7]1_16'!$F22</f>
        <v>0</v>
      </c>
      <c r="H37" s="30">
        <f>'[7]1_16'!$G22</f>
        <v>0</v>
      </c>
      <c r="I37" s="35"/>
      <c r="K37" s="36">
        <f>IF($B36&lt;B$38,$A38,$A36)</f>
        <v>8</v>
      </c>
      <c r="L37" s="26">
        <f>'[7]1_8'!K15</f>
        <v>0</v>
      </c>
      <c r="M37" s="36" t="str">
        <f>IF($K37&lt;&gt;" ",VLOOKUP(K37,all,8)," ")</f>
        <v>ЛВС</v>
      </c>
      <c r="N37" s="37" t="s">
        <v>5</v>
      </c>
      <c r="O37" s="37" t="s">
        <v>6</v>
      </c>
      <c r="P37" s="57"/>
      <c r="R37" s="48"/>
      <c r="AK37" s="49"/>
    </row>
    <row r="38" spans="1:37" ht="9" customHeight="1">
      <c r="A38" s="25" t="str">
        <f>'[7]1_16'!$B23</f>
        <v> </v>
      </c>
      <c r="B38" s="26">
        <f>'[7]1_16'!K23</f>
        <v>0</v>
      </c>
      <c r="C38" s="27" t="str">
        <f>IF($A38&lt;&gt;" ",CONCATENATE(VLOOKUP($A38,all,2)," ",VLOOKUP($A38,all,3)," (",VLOOKUP($A38,all,12),")")," ")</f>
        <v> 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0</v>
      </c>
      <c r="M38" s="39"/>
      <c r="N38" s="30">
        <f>'[7]1_8'!$F15</f>
        <v>0</v>
      </c>
      <c r="O38" s="30">
        <f>'[7]1_8'!$G15</f>
        <v>0</v>
      </c>
      <c r="R38" s="48"/>
      <c r="AK38" s="49"/>
    </row>
    <row r="39" spans="1:37" ht="9" customHeight="1" thickBot="1">
      <c r="A39" s="50"/>
      <c r="B39" s="135">
        <f>SUM($G39:$H39)</f>
        <v>0</v>
      </c>
      <c r="C39" s="52"/>
      <c r="D39" s="53"/>
      <c r="E39" s="53"/>
      <c r="F39" s="54"/>
      <c r="G39" s="136">
        <f>'[7]1_16'!$F23</f>
        <v>0</v>
      </c>
      <c r="H39" s="136">
        <f>'[7]1_16'!$G23</f>
        <v>0</v>
      </c>
      <c r="K39" s="48"/>
      <c r="R39" s="48"/>
      <c r="AA39" s="138">
        <f>IF(AG23&lt;AG55,AF55,AF23)</f>
        <v>13</v>
      </c>
      <c r="AB39" s="139"/>
      <c r="AC39" s="140" t="str">
        <f>CONCATENATE(VLOOKUP(AA39,all,2)," ",VLOOKUP(AA39,all,3)," (",VLOOKUP(AA39,all,12),")")</f>
        <v>Яковчук Олексій (,МКЛ)</v>
      </c>
      <c r="AD39" s="141"/>
      <c r="AE39" s="141"/>
      <c r="AF39" s="141"/>
      <c r="AG39" s="141"/>
      <c r="AH39" s="141"/>
      <c r="AI39" s="141"/>
      <c r="AJ39" s="142"/>
      <c r="AK39" s="49"/>
    </row>
    <row r="40" spans="1:37" ht="9" customHeight="1" thickTop="1">
      <c r="A40" s="70">
        <f>'[7]1_16'!$B24</f>
        <v>9</v>
      </c>
      <c r="B40" s="71">
        <f>'[7]1_16'!K24</f>
        <v>0</v>
      </c>
      <c r="C40" s="72" t="str">
        <f>IF($A40&lt;&gt;" ",CONCATENATE(VLOOKUP($A40,all,2)," ",VLOOKUP($A40,all,3)," (",VLOOKUP($A40,all,12),")")," ")</f>
        <v>Сіроус Євген (-Д4,ХРК)</v>
      </c>
      <c r="D40" s="73"/>
      <c r="E40" s="73"/>
      <c r="F40" s="74"/>
      <c r="G40" s="75" t="s">
        <v>5</v>
      </c>
      <c r="H40" s="75" t="s">
        <v>6</v>
      </c>
      <c r="K40" s="48"/>
      <c r="R40" s="48"/>
      <c r="AA40" s="143"/>
      <c r="AB40" s="144"/>
      <c r="AC40" s="145"/>
      <c r="AD40" s="146"/>
      <c r="AE40" s="146"/>
      <c r="AF40" s="146"/>
      <c r="AG40" s="146"/>
      <c r="AH40" s="146"/>
      <c r="AI40" s="146"/>
      <c r="AJ40" s="147"/>
      <c r="AK40" s="40"/>
    </row>
    <row r="41" spans="1:37" ht="9" customHeight="1">
      <c r="A41" s="31"/>
      <c r="B41" s="26">
        <f>SUM($G41:$H41)</f>
        <v>0</v>
      </c>
      <c r="C41" s="32"/>
      <c r="D41" s="33"/>
      <c r="E41" s="33"/>
      <c r="F41" s="34"/>
      <c r="G41" s="30">
        <f>'[7]1_16'!$F24</f>
        <v>0</v>
      </c>
      <c r="H41" s="30">
        <f>'[7]1_16'!$G24</f>
        <v>0</v>
      </c>
      <c r="I41" s="35"/>
      <c r="K41" s="36">
        <f>IF($B40&lt;B$42,$A42,$A40)</f>
        <v>9</v>
      </c>
      <c r="L41" s="26">
        <f>'[7]1_8'!K16</f>
        <v>1</v>
      </c>
      <c r="M41" s="36" t="str">
        <f>IF($K41&lt;&gt;" ",VLOOKUP(K41,all,8)," ")</f>
        <v>ХРК</v>
      </c>
      <c r="N41" s="37" t="s">
        <v>5</v>
      </c>
      <c r="O41" s="37" t="s">
        <v>6</v>
      </c>
      <c r="R41" s="48"/>
      <c r="AK41" s="49"/>
    </row>
    <row r="42" spans="1:37" ht="9" customHeight="1">
      <c r="A42" s="25" t="str">
        <f>'[7]1_16'!$B25</f>
        <v> </v>
      </c>
      <c r="B42" s="26">
        <f>'[7]1_16'!K25</f>
        <v>0</v>
      </c>
      <c r="C42" s="27" t="str">
        <f>IF($A42&lt;&gt;" ",CONCATENATE(VLOOKUP($A42,all,2)," ",VLOOKUP($A42,all,3)," (",VLOOKUP($A42,all,12),")")," ")</f>
        <v> </v>
      </c>
      <c r="D42" s="28"/>
      <c r="E42" s="28"/>
      <c r="F42" s="29"/>
      <c r="G42" s="30" t="s">
        <v>5</v>
      </c>
      <c r="H42" s="30" t="s">
        <v>6</v>
      </c>
      <c r="I42" s="58"/>
      <c r="J42" s="35"/>
      <c r="K42" s="39"/>
      <c r="L42" s="26">
        <f>SUM(N42:O42)</f>
        <v>6</v>
      </c>
      <c r="M42" s="39"/>
      <c r="N42" s="30">
        <f>'[7]1_8'!$F16</f>
        <v>6</v>
      </c>
      <c r="O42" s="30">
        <f>'[7]1_8'!$G16</f>
        <v>0</v>
      </c>
      <c r="P42" s="40"/>
      <c r="R42" s="48"/>
      <c r="AK42" s="49"/>
    </row>
    <row r="43" spans="1:37" ht="9" customHeight="1" thickBot="1">
      <c r="A43" s="41"/>
      <c r="B43" s="42">
        <f>SUM($G43:$H43)</f>
        <v>0</v>
      </c>
      <c r="C43" s="43"/>
      <c r="D43" s="44"/>
      <c r="E43" s="44"/>
      <c r="F43" s="45"/>
      <c r="G43" s="46">
        <f>'[7]1_16'!$F25</f>
        <v>0</v>
      </c>
      <c r="H43" s="46">
        <f>'[7]1_16'!$G25</f>
        <v>0</v>
      </c>
      <c r="K43" s="48"/>
      <c r="P43" s="49"/>
      <c r="R43" s="36">
        <f>IF(L41&lt;L45,K45,K41)</f>
        <v>10</v>
      </c>
      <c r="S43" s="26">
        <f>'[7]1_4'!$K12</f>
        <v>1</v>
      </c>
      <c r="T43" s="36" t="str">
        <f>IF($R43&lt;&gt;" ",VLOOKUP($R43,all,8)," ")</f>
        <v>Київ</v>
      </c>
      <c r="U43" s="37" t="s">
        <v>5</v>
      </c>
      <c r="V43" s="37" t="s">
        <v>6</v>
      </c>
      <c r="AK43" s="49"/>
    </row>
    <row r="44" spans="1:37" ht="9" customHeight="1" thickTop="1">
      <c r="A44" s="50">
        <f>'[7]1_16'!$B26</f>
        <v>10</v>
      </c>
      <c r="B44" s="51">
        <f>'[7]1_16'!K26</f>
        <v>0</v>
      </c>
      <c r="C44" s="52" t="str">
        <f>IF($A44&lt;&gt;" ",CONCATENATE(VLOOKUP($A44,all,2)," ",VLOOKUP($A44,all,3)," (",VLOOKUP($A44,all,12),")")," ")</f>
        <v>Батарон Єгор (МОН,Київ)</v>
      </c>
      <c r="D44" s="53"/>
      <c r="E44" s="53"/>
      <c r="F44" s="54"/>
      <c r="G44" s="55" t="s">
        <v>5</v>
      </c>
      <c r="H44" s="55" t="s">
        <v>6</v>
      </c>
      <c r="K44" s="48"/>
      <c r="P44" s="49"/>
      <c r="Q44" s="56"/>
      <c r="R44" s="39"/>
      <c r="S44" s="26">
        <f>SUM(U44:V44)</f>
        <v>4</v>
      </c>
      <c r="T44" s="39"/>
      <c r="U44" s="30">
        <f>'[7]1_4'!$F12</f>
        <v>4</v>
      </c>
      <c r="V44" s="30">
        <f>'[7]1_4'!$G12</f>
        <v>0</v>
      </c>
      <c r="W44" s="40"/>
      <c r="AK44" s="49"/>
    </row>
    <row r="45" spans="1:37" ht="9" customHeight="1">
      <c r="A45" s="31"/>
      <c r="B45" s="26">
        <f>SUM($G45:$H45)</f>
        <v>0</v>
      </c>
      <c r="C45" s="32"/>
      <c r="D45" s="33"/>
      <c r="E45" s="33"/>
      <c r="F45" s="34"/>
      <c r="G45" s="30">
        <f>'[7]1_16'!$F26</f>
        <v>0</v>
      </c>
      <c r="H45" s="30">
        <f>'[7]1_16'!$G26</f>
        <v>0</v>
      </c>
      <c r="I45" s="35"/>
      <c r="K45" s="36">
        <f>IF($B44&lt;B$46,$A46,$A44)</f>
        <v>10</v>
      </c>
      <c r="L45" s="26">
        <f>'[7]1_8'!K17</f>
        <v>3</v>
      </c>
      <c r="M45" s="36" t="str">
        <f>IF($K45&lt;&gt;" ",VLOOKUP(K45,all,8)," ")</f>
        <v>Київ</v>
      </c>
      <c r="N45" s="37" t="s">
        <v>5</v>
      </c>
      <c r="O45" s="37" t="s">
        <v>6</v>
      </c>
      <c r="P45" s="57"/>
      <c r="R45" s="48"/>
      <c r="W45" s="49"/>
      <c r="AK45" s="49"/>
    </row>
    <row r="46" spans="1:37" ht="9" customHeight="1">
      <c r="A46" s="25" t="str">
        <f>'[7]1_16'!$B27</f>
        <v> </v>
      </c>
      <c r="B46" s="26">
        <f>'[7]1_16'!K27</f>
        <v>0</v>
      </c>
      <c r="C46" s="27" t="str">
        <f>IF($A46&lt;&gt;" ",CONCATENATE(VLOOKUP($A46,all,2)," ",VLOOKUP($A46,all,3)," (",VLOOKUP($A46,all,12),")")," ")</f>
        <v> </v>
      </c>
      <c r="D46" s="28"/>
      <c r="E46" s="28"/>
      <c r="F46" s="29"/>
      <c r="G46" s="30" t="s">
        <v>5</v>
      </c>
      <c r="H46" s="30" t="s">
        <v>6</v>
      </c>
      <c r="I46" s="58"/>
      <c r="J46" s="35"/>
      <c r="K46" s="39"/>
      <c r="L46" s="26">
        <f>SUM(N46:O46)</f>
        <v>8</v>
      </c>
      <c r="M46" s="39"/>
      <c r="N46" s="30">
        <f>'[7]1_8'!$F17</f>
        <v>8</v>
      </c>
      <c r="O46" s="30">
        <f>'[7]1_8'!$G17</f>
        <v>0</v>
      </c>
      <c r="R46" s="48"/>
      <c r="W46" s="49"/>
      <c r="AK46" s="49"/>
    </row>
    <row r="47" spans="1:37" ht="9" customHeight="1" thickBot="1">
      <c r="A47" s="50"/>
      <c r="B47" s="135">
        <f>SUM($G47:$H47)</f>
        <v>0</v>
      </c>
      <c r="C47" s="52"/>
      <c r="D47" s="53"/>
      <c r="E47" s="53"/>
      <c r="F47" s="54"/>
      <c r="G47" s="136">
        <f>'[7]1_16'!$F27</f>
        <v>0</v>
      </c>
      <c r="H47" s="136">
        <f>'[7]1_16'!$G27</f>
        <v>0</v>
      </c>
      <c r="K47" s="48"/>
      <c r="R47" s="48"/>
      <c r="W47" s="49"/>
      <c r="Y47" s="36">
        <f>IF(S43&lt;S51,R51,R43)</f>
        <v>13</v>
      </c>
      <c r="Z47" s="26">
        <f>'[7]1_2'!$K10</f>
        <v>3</v>
      </c>
      <c r="AA47" s="36" t="str">
        <f>IF($Y47&lt;&gt;" ",VLOOKUP($Y47,all,8)," ")</f>
        <v>МКЛ</v>
      </c>
      <c r="AB47" s="37" t="s">
        <v>5</v>
      </c>
      <c r="AC47" s="37" t="s">
        <v>6</v>
      </c>
      <c r="AK47" s="49"/>
    </row>
    <row r="48" spans="1:37" ht="9" customHeight="1" thickTop="1">
      <c r="A48" s="70">
        <f>'[7]1_16'!$B28</f>
        <v>11</v>
      </c>
      <c r="B48" s="71">
        <f>'[7]1_16'!K28</f>
        <v>0</v>
      </c>
      <c r="C48" s="72" t="str">
        <f>IF($A48&lt;&gt;" ",CONCATENATE(VLOOKUP($A48,all,2)," ",VLOOKUP($A48,all,3)," (",VLOOKUP($A48,all,12),")")," ")</f>
        <v>Хасуєв Дені (,ОДС)</v>
      </c>
      <c r="D48" s="73"/>
      <c r="E48" s="73"/>
      <c r="F48" s="74"/>
      <c r="G48" s="75" t="s">
        <v>5</v>
      </c>
      <c r="H48" s="75" t="s">
        <v>6</v>
      </c>
      <c r="K48" s="48"/>
      <c r="R48" s="48"/>
      <c r="W48" s="49"/>
      <c r="X48" s="56"/>
      <c r="Y48" s="39"/>
      <c r="Z48" s="26">
        <f>SUM(AB48:AC48)</f>
        <v>8</v>
      </c>
      <c r="AA48" s="39"/>
      <c r="AB48" s="30">
        <f>'[7]1_2'!$F10</f>
        <v>4</v>
      </c>
      <c r="AC48" s="30">
        <f>'[7]1_2'!$G10</f>
        <v>4</v>
      </c>
      <c r="AD48" s="137"/>
      <c r="AK48" s="49"/>
    </row>
    <row r="49" spans="1:37" ht="9" customHeight="1">
      <c r="A49" s="31"/>
      <c r="B49" s="26">
        <f>SUM($G49:$H49)</f>
        <v>0</v>
      </c>
      <c r="C49" s="32"/>
      <c r="D49" s="33"/>
      <c r="E49" s="33"/>
      <c r="F49" s="34"/>
      <c r="G49" s="30">
        <f>'[7]1_16'!$F28</f>
        <v>0</v>
      </c>
      <c r="H49" s="30">
        <f>'[7]1_16'!$G28</f>
        <v>0</v>
      </c>
      <c r="I49" s="35"/>
      <c r="K49" s="36">
        <f>IF($B48&lt;B$50,$A50,$A48)</f>
        <v>11</v>
      </c>
      <c r="L49" s="26">
        <f>'[7]1_8'!K18</f>
        <v>1</v>
      </c>
      <c r="M49" s="36" t="str">
        <f>IF($K49&lt;&gt;" ",VLOOKUP(K49,all,8)," ")</f>
        <v>ОДС</v>
      </c>
      <c r="N49" s="37" t="s">
        <v>5</v>
      </c>
      <c r="O49" s="37" t="s">
        <v>6</v>
      </c>
      <c r="R49" s="48"/>
      <c r="W49" s="49"/>
      <c r="AD49" s="49"/>
      <c r="AK49" s="49"/>
    </row>
    <row r="50" spans="1:37" ht="9" customHeight="1">
      <c r="A50" s="25" t="str">
        <f>'[7]1_16'!$B29</f>
        <v> </v>
      </c>
      <c r="B50" s="26">
        <f>'[7]1_16'!K29</f>
        <v>0</v>
      </c>
      <c r="C50" s="27" t="str">
        <f>IF($A50&lt;&gt;" ",CONCATENATE(VLOOKUP($A50,all,2)," ",VLOOKUP($A50,all,3)," (",VLOOKUP($A50,all,12),")")," ")</f>
        <v> </v>
      </c>
      <c r="D50" s="28"/>
      <c r="E50" s="28"/>
      <c r="F50" s="29"/>
      <c r="G50" s="30" t="s">
        <v>5</v>
      </c>
      <c r="H50" s="30" t="s">
        <v>6</v>
      </c>
      <c r="I50" s="58"/>
      <c r="J50" s="35"/>
      <c r="K50" s="39"/>
      <c r="L50" s="26">
        <f>SUM(N50:O50)</f>
        <v>2</v>
      </c>
      <c r="M50" s="39"/>
      <c r="N50" s="30">
        <f>'[7]1_8'!$F18</f>
        <v>2</v>
      </c>
      <c r="O50" s="30">
        <f>'[7]1_8'!$G18</f>
        <v>0</v>
      </c>
      <c r="P50" s="40"/>
      <c r="R50" s="48"/>
      <c r="W50" s="49"/>
      <c r="AD50" s="49"/>
      <c r="AK50" s="49"/>
    </row>
    <row r="51" spans="1:37" ht="9" customHeight="1" thickBot="1">
      <c r="A51" s="41"/>
      <c r="B51" s="42">
        <f>SUM($G51:$H51)</f>
        <v>0</v>
      </c>
      <c r="C51" s="43"/>
      <c r="D51" s="44"/>
      <c r="E51" s="44"/>
      <c r="F51" s="45"/>
      <c r="G51" s="46">
        <f>'[7]1_16'!$F29</f>
        <v>0</v>
      </c>
      <c r="H51" s="46">
        <f>'[7]1_16'!$G29</f>
        <v>0</v>
      </c>
      <c r="K51" s="48"/>
      <c r="P51" s="49"/>
      <c r="R51" s="36">
        <f>IF(L49&lt;L53,K53,K49)</f>
        <v>13</v>
      </c>
      <c r="S51" s="26">
        <f>'[7]1_4'!$K13</f>
        <v>3</v>
      </c>
      <c r="T51" s="36" t="str">
        <f>IF($R51&lt;&gt;" ",VLOOKUP($R51,all,8)," ")</f>
        <v>МКЛ</v>
      </c>
      <c r="U51" s="37" t="s">
        <v>5</v>
      </c>
      <c r="V51" s="37" t="s">
        <v>6</v>
      </c>
      <c r="W51" s="57"/>
      <c r="AD51" s="49"/>
      <c r="AK51" s="49"/>
    </row>
    <row r="52" spans="1:37" ht="9" customHeight="1" thickTop="1">
      <c r="A52" s="50">
        <f>'[7]1_16'!$B30</f>
        <v>12</v>
      </c>
      <c r="B52" s="51">
        <f>'[7]1_16'!K30</f>
        <v>1</v>
      </c>
      <c r="C52" s="52" t="str">
        <f>IF($A52&lt;&gt;" ",CONCATENATE(VLOOKUP($A52,all,2)," ",VLOOKUP($A52,all,3)," (",VLOOKUP($A52,all,12),")")," ")</f>
        <v>Крупа Віктор (МОН,КМП)</v>
      </c>
      <c r="D52" s="53"/>
      <c r="E52" s="53"/>
      <c r="F52" s="54"/>
      <c r="G52" s="55" t="s">
        <v>5</v>
      </c>
      <c r="H52" s="55" t="s">
        <v>6</v>
      </c>
      <c r="K52" s="48"/>
      <c r="P52" s="49"/>
      <c r="Q52" s="56"/>
      <c r="R52" s="39"/>
      <c r="S52" s="26">
        <f>SUM(U52:V52)</f>
        <v>6</v>
      </c>
      <c r="T52" s="39"/>
      <c r="U52" s="30">
        <f>'[7]1_4'!$F13</f>
        <v>6</v>
      </c>
      <c r="V52" s="30">
        <f>'[7]1_4'!$G48</f>
        <v>0</v>
      </c>
      <c r="AD52" s="49"/>
      <c r="AK52" s="49"/>
    </row>
    <row r="53" spans="1:37" ht="9" customHeight="1">
      <c r="A53" s="31"/>
      <c r="B53" s="26">
        <f>SUM($G53:$H53)</f>
        <v>1</v>
      </c>
      <c r="C53" s="32"/>
      <c r="D53" s="33"/>
      <c r="E53" s="33"/>
      <c r="F53" s="34"/>
      <c r="G53" s="30">
        <f>'[7]1_16'!$F30</f>
        <v>1</v>
      </c>
      <c r="H53" s="30">
        <f>'[7]1_16'!$G30</f>
        <v>0</v>
      </c>
      <c r="I53" s="35"/>
      <c r="K53" s="148">
        <f>IF($B52&lt;B$54,$A54,$A52)</f>
        <v>13</v>
      </c>
      <c r="L53" s="26">
        <f>'[7]1_8'!K19</f>
        <v>4</v>
      </c>
      <c r="M53" s="36" t="str">
        <f>IF($K53&lt;&gt;" ",VLOOKUP(K53,all,8)," ")</f>
        <v>МКЛ</v>
      </c>
      <c r="N53" s="37" t="s">
        <v>5</v>
      </c>
      <c r="O53" s="37" t="s">
        <v>6</v>
      </c>
      <c r="P53" s="57"/>
      <c r="AD53" s="49"/>
      <c r="AK53" s="49"/>
    </row>
    <row r="54" spans="1:37" ht="9" customHeight="1">
      <c r="A54" s="25">
        <f>'[7]1_16'!$B31</f>
        <v>13</v>
      </c>
      <c r="B54" s="26">
        <f>'[7]1_16'!K31</f>
        <v>4</v>
      </c>
      <c r="C54" s="27" t="str">
        <f>IF($A54&lt;&gt;" ",CONCATENATE(VLOOKUP($A54,all,2)," ",VLOOKUP($A54,all,3)," (",VLOOKUP($A54,all,12),")")," ")</f>
        <v>Яковчук Олексій (,МКЛ)</v>
      </c>
      <c r="D54" s="28"/>
      <c r="E54" s="28"/>
      <c r="F54" s="29"/>
      <c r="G54" s="30" t="s">
        <v>5</v>
      </c>
      <c r="H54" s="30" t="s">
        <v>6</v>
      </c>
      <c r="I54" s="58"/>
      <c r="J54" s="35"/>
      <c r="K54" s="149"/>
      <c r="L54" s="26">
        <f>SUM(N54:O54)</f>
        <v>12</v>
      </c>
      <c r="M54" s="39"/>
      <c r="N54" s="30">
        <f>'[7]1_8'!$F19</f>
        <v>12</v>
      </c>
      <c r="O54" s="30">
        <f>'[7]1_8'!$G19</f>
        <v>0</v>
      </c>
      <c r="AD54" s="49"/>
      <c r="AK54" s="49"/>
    </row>
    <row r="55" spans="1:37" ht="9" customHeight="1" thickBot="1">
      <c r="A55" s="50"/>
      <c r="B55" s="135">
        <f>SUM($G55:$H55)</f>
        <v>12</v>
      </c>
      <c r="C55" s="52"/>
      <c r="D55" s="53"/>
      <c r="E55" s="53"/>
      <c r="F55" s="54"/>
      <c r="G55" s="136">
        <f>'[7]1_16'!$F31</f>
        <v>12</v>
      </c>
      <c r="H55" s="136">
        <f>'[7]1_16'!$G31</f>
        <v>0</v>
      </c>
      <c r="K55" s="48"/>
      <c r="AD55" s="49"/>
      <c r="AF55" s="36">
        <f>IF(Z47&lt;Z63,Y63,Y47)</f>
        <v>13</v>
      </c>
      <c r="AG55" s="120">
        <f>'[7]фінал'!$K9</f>
        <v>5</v>
      </c>
      <c r="AH55" s="36" t="str">
        <f>IF($AF55&lt;&gt;" ",VLOOKUP($AF55,all,8)," ")</f>
        <v>МКЛ</v>
      </c>
      <c r="AI55" s="37" t="s">
        <v>5</v>
      </c>
      <c r="AJ55" s="37" t="s">
        <v>6</v>
      </c>
      <c r="AK55" s="57"/>
    </row>
    <row r="56" spans="1:36" ht="9" customHeight="1" thickTop="1">
      <c r="A56" s="70">
        <f>'[7]1_16'!$B32</f>
        <v>14</v>
      </c>
      <c r="B56" s="71">
        <f>'[7]1_16'!K32</f>
        <v>1</v>
      </c>
      <c r="C56" s="72" t="str">
        <f>IF($A56&lt;&gt;" ",CONCATENATE(VLOOKUP($A56,all,2)," ",VLOOKUP($A56,all,3)," (",VLOOKUP($A56,all,12),")")," ")</f>
        <v>Єльджаров  Олег (С-Д4,ХРК)</v>
      </c>
      <c r="D56" s="73"/>
      <c r="E56" s="73"/>
      <c r="F56" s="74"/>
      <c r="G56" s="75" t="s">
        <v>5</v>
      </c>
      <c r="H56" s="75" t="s">
        <v>6</v>
      </c>
      <c r="K56" s="48"/>
      <c r="AD56" s="49"/>
      <c r="AE56" s="56"/>
      <c r="AF56" s="39"/>
      <c r="AG56" s="26">
        <f>SUM(AI56:AJ56)</f>
        <v>5</v>
      </c>
      <c r="AH56" s="39"/>
      <c r="AI56" s="30">
        <f>'[7]фінал'!$F9</f>
        <v>5</v>
      </c>
      <c r="AJ56" s="30">
        <f>'[7]фінал'!$G9</f>
        <v>0</v>
      </c>
    </row>
    <row r="57" spans="1:30" ht="9" customHeight="1">
      <c r="A57" s="31"/>
      <c r="B57" s="26">
        <f>SUM($G57:$H57)</f>
        <v>6</v>
      </c>
      <c r="C57" s="32"/>
      <c r="D57" s="33"/>
      <c r="E57" s="33"/>
      <c r="F57" s="34"/>
      <c r="G57" s="30">
        <f>'[7]1_16'!$F32</f>
        <v>6</v>
      </c>
      <c r="H57" s="30">
        <f>'[7]1_16'!$G32</f>
        <v>0</v>
      </c>
      <c r="I57" s="35"/>
      <c r="K57" s="148">
        <f>IF($B56&lt;B$58,$A58,$A56)</f>
        <v>15</v>
      </c>
      <c r="L57" s="26">
        <f>'[7]1_8'!K20</f>
        <v>3</v>
      </c>
      <c r="M57" s="36" t="str">
        <f>IF($K57&lt;&gt;" ",VLOOKUP(K57,all,8)," ")</f>
        <v>НІМ</v>
      </c>
      <c r="N57" s="37" t="s">
        <v>5</v>
      </c>
      <c r="O57" s="37" t="s">
        <v>6</v>
      </c>
      <c r="AD57" s="49"/>
    </row>
    <row r="58" spans="1:30" ht="9" customHeight="1">
      <c r="A58" s="25">
        <f>'[7]1_16'!$B33</f>
        <v>15</v>
      </c>
      <c r="B58" s="26">
        <f>'[7]1_16'!K33</f>
        <v>4</v>
      </c>
      <c r="C58" s="27" t="str">
        <f>IF($A58&lt;&gt;" ",CONCATENATE(VLOOKUP($A58,all,2)," ",VLOOKUP($A58,all,3)," (",VLOOKUP($A58,all,12),")")," ")</f>
        <v>Шайбл Біт (,НІМ)</v>
      </c>
      <c r="D58" s="28"/>
      <c r="E58" s="28"/>
      <c r="F58" s="29"/>
      <c r="G58" s="30" t="s">
        <v>5</v>
      </c>
      <c r="H58" s="30" t="s">
        <v>6</v>
      </c>
      <c r="I58" s="58"/>
      <c r="J58" s="35"/>
      <c r="K58" s="149"/>
      <c r="L58" s="26">
        <f>SUM(N58:O58)</f>
        <v>4</v>
      </c>
      <c r="M58" s="39"/>
      <c r="N58" s="30">
        <f>'[7]1_8'!$F20</f>
        <v>1</v>
      </c>
      <c r="O58" s="30">
        <f>'[7]1_8'!$G20</f>
        <v>3</v>
      </c>
      <c r="P58" s="40"/>
      <c r="AD58" s="49"/>
    </row>
    <row r="59" spans="1:30" ht="9" customHeight="1" thickBot="1">
      <c r="A59" s="41"/>
      <c r="B59" s="42">
        <f>SUM($G59:$H59)</f>
        <v>17</v>
      </c>
      <c r="C59" s="43"/>
      <c r="D59" s="44"/>
      <c r="E59" s="44"/>
      <c r="F59" s="45"/>
      <c r="G59" s="46">
        <f>'[7]1_16'!$F33</f>
        <v>10</v>
      </c>
      <c r="H59" s="46">
        <f>'[7]1_16'!$G33</f>
        <v>7</v>
      </c>
      <c r="K59" s="48"/>
      <c r="P59" s="49"/>
      <c r="R59" s="36">
        <f>IF(L57&lt;L61,K61,K57)</f>
        <v>15</v>
      </c>
      <c r="S59" s="26">
        <f>'[7]1_4'!$K14</f>
        <v>1</v>
      </c>
      <c r="T59" s="36" t="str">
        <f>IF($R59&lt;&gt;" ",VLOOKUP($R59,all,8)," ")</f>
        <v>НІМ</v>
      </c>
      <c r="U59" s="37" t="s">
        <v>5</v>
      </c>
      <c r="V59" s="37" t="s">
        <v>6</v>
      </c>
      <c r="AD59" s="49"/>
    </row>
    <row r="60" spans="1:30" ht="9" customHeight="1" thickTop="1">
      <c r="A60" s="50">
        <f>'[7]1_16'!$B34</f>
        <v>16</v>
      </c>
      <c r="B60" s="51">
        <f>'[7]1_16'!K34</f>
        <v>5</v>
      </c>
      <c r="C60" s="52" t="str">
        <f>IF($A60&lt;&gt;" ",CONCATENATE(VLOOKUP($A60,all,2)," ",VLOOKUP($A60,all,3)," (",VLOOKUP($A60,all,12),")")," ")</f>
        <v>Медянський Ілля (МОН- ,БРВ)</v>
      </c>
      <c r="D60" s="53"/>
      <c r="E60" s="53"/>
      <c r="F60" s="54"/>
      <c r="G60" s="55" t="s">
        <v>5</v>
      </c>
      <c r="H60" s="55" t="s">
        <v>6</v>
      </c>
      <c r="K60" s="48"/>
      <c r="P60" s="49"/>
      <c r="Q60" s="56"/>
      <c r="R60" s="39"/>
      <c r="S60" s="26">
        <f>SUM(U60:V60)</f>
        <v>1</v>
      </c>
      <c r="T60" s="39"/>
      <c r="U60" s="30">
        <f>'[7]1_4'!$F14</f>
        <v>1</v>
      </c>
      <c r="V60" s="30">
        <f>'[7]1_4'!$G56</f>
        <v>0</v>
      </c>
      <c r="W60" s="40"/>
      <c r="AD60" s="49"/>
    </row>
    <row r="61" spans="1:30" ht="9" customHeight="1">
      <c r="A61" s="31"/>
      <c r="B61" s="26">
        <f>SUM($G61:$H61)</f>
        <v>0</v>
      </c>
      <c r="C61" s="32"/>
      <c r="D61" s="33"/>
      <c r="E61" s="33"/>
      <c r="F61" s="34"/>
      <c r="G61" s="30">
        <f>'[7]1_16'!$F34</f>
        <v>0</v>
      </c>
      <c r="H61" s="30">
        <f>'[7]1_16'!$G34</f>
        <v>0</v>
      </c>
      <c r="I61" s="35"/>
      <c r="K61" s="148">
        <f>IF($B60&lt;B$62,$A62,$A60)</f>
        <v>16</v>
      </c>
      <c r="L61" s="26">
        <f>'[7]1_8'!K21</f>
        <v>1</v>
      </c>
      <c r="M61" s="36" t="str">
        <f>IF($K61&lt;&gt;" ",VLOOKUP(K61,all,8)," ")</f>
        <v>БРВ</v>
      </c>
      <c r="N61" s="37" t="s">
        <v>5</v>
      </c>
      <c r="O61" s="37" t="s">
        <v>6</v>
      </c>
      <c r="P61" s="57"/>
      <c r="R61" s="48"/>
      <c r="W61" s="49"/>
      <c r="AD61" s="49"/>
    </row>
    <row r="62" spans="1:30" ht="9" customHeight="1">
      <c r="A62" s="25">
        <f>'[7]1_16'!$B35</f>
        <v>17</v>
      </c>
      <c r="B62" s="26">
        <f>'[7]1_16'!K35</f>
        <v>0</v>
      </c>
      <c r="C62" s="27" t="str">
        <f>IF($A62&lt;&gt;" ",CONCATENATE(VLOOKUP($A62,all,2)," ",VLOOKUP($A62,all,3)," (",VLOOKUP($A62,all,12),")")," ")</f>
        <v>Кропивницький Денис (Д-УФК1,ХРК)</v>
      </c>
      <c r="D62" s="28"/>
      <c r="E62" s="28"/>
      <c r="F62" s="29"/>
      <c r="G62" s="30" t="s">
        <v>5</v>
      </c>
      <c r="H62" s="30" t="s">
        <v>6</v>
      </c>
      <c r="I62" s="58"/>
      <c r="J62" s="35"/>
      <c r="K62" s="149"/>
      <c r="L62" s="26">
        <f>SUM(N62:O62)</f>
        <v>4</v>
      </c>
      <c r="M62" s="39"/>
      <c r="N62" s="30">
        <f>'[7]1_8'!$F21</f>
        <v>3</v>
      </c>
      <c r="O62" s="30">
        <f>'[7]1_8'!$G21</f>
        <v>1</v>
      </c>
      <c r="R62" s="48"/>
      <c r="W62" s="49"/>
      <c r="AD62" s="49"/>
    </row>
    <row r="63" spans="1:30" ht="9" customHeight="1" thickBot="1">
      <c r="A63" s="50"/>
      <c r="B63" s="135">
        <f>SUM($G63:$H63)</f>
        <v>0</v>
      </c>
      <c r="C63" s="52"/>
      <c r="D63" s="53"/>
      <c r="E63" s="53"/>
      <c r="F63" s="54"/>
      <c r="G63" s="136">
        <f>'[7]1_16'!$F35</f>
        <v>0</v>
      </c>
      <c r="H63" s="136">
        <f>'[7]1_16'!$G35</f>
        <v>0</v>
      </c>
      <c r="K63" s="48"/>
      <c r="R63" s="48"/>
      <c r="W63" s="49"/>
      <c r="Y63" s="36">
        <f>IF(S59&lt;S67,R67,R59)</f>
        <v>18</v>
      </c>
      <c r="Z63" s="26">
        <f>'[7]1_2'!$K11</f>
        <v>1</v>
      </c>
      <c r="AA63" s="36" t="str">
        <f>IF($Y63&lt;&gt;" ",VLOOKUP($Y63,all,8)," ")</f>
        <v>МЛТ</v>
      </c>
      <c r="AB63" s="37" t="s">
        <v>5</v>
      </c>
      <c r="AC63" s="37" t="s">
        <v>6</v>
      </c>
      <c r="AD63" s="57"/>
    </row>
    <row r="64" spans="1:29" ht="9" customHeight="1" thickTop="1">
      <c r="A64" s="70">
        <f>'[7]1_16'!$B36</f>
        <v>18</v>
      </c>
      <c r="B64" s="71">
        <f>'[7]1_16'!K36</f>
        <v>5</v>
      </c>
      <c r="C64" s="72" t="str">
        <f>IF($A64&lt;&gt;" ",CONCATENATE(VLOOKUP($A64,all,2)," ",VLOOKUP($A64,all,3)," (",VLOOKUP($A64,all,12),")")," ")</f>
        <v>Копать Вячеслав (Д,МЛТ)</v>
      </c>
      <c r="D64" s="73"/>
      <c r="E64" s="73"/>
      <c r="F64" s="74"/>
      <c r="G64" s="75" t="s">
        <v>5</v>
      </c>
      <c r="H64" s="75" t="s">
        <v>6</v>
      </c>
      <c r="K64" s="48"/>
      <c r="R64" s="48"/>
      <c r="W64" s="49"/>
      <c r="X64" s="56"/>
      <c r="Y64" s="39"/>
      <c r="Z64" s="26">
        <f>SUM(AB64:AC64)</f>
        <v>0</v>
      </c>
      <c r="AA64" s="39"/>
      <c r="AB64" s="30">
        <f>'[7]1_2'!$F11</f>
        <v>0</v>
      </c>
      <c r="AC64" s="30">
        <f>'[7]1_2'!$G56</f>
        <v>0</v>
      </c>
    </row>
    <row r="65" spans="1:23" ht="9" customHeight="1">
      <c r="A65" s="31"/>
      <c r="B65" s="26">
        <f>SUM($G65:$H65)</f>
        <v>6</v>
      </c>
      <c r="C65" s="32"/>
      <c r="D65" s="33"/>
      <c r="E65" s="33"/>
      <c r="F65" s="34"/>
      <c r="G65" s="30">
        <f>'[7]1_16'!$F36</f>
        <v>6</v>
      </c>
      <c r="H65" s="30">
        <f>'[7]1_16'!$G36</f>
        <v>0</v>
      </c>
      <c r="I65" s="35"/>
      <c r="K65" s="148">
        <f>IF($B64&lt;B$66,$A66,$A64)</f>
        <v>18</v>
      </c>
      <c r="L65" s="26">
        <f>'[7]1_8'!K22</f>
        <v>3</v>
      </c>
      <c r="M65" s="36" t="str">
        <f>IF($K65&lt;&gt;" ",VLOOKUP(K65,all,8)," ")</f>
        <v>МЛТ</v>
      </c>
      <c r="N65" s="37" t="s">
        <v>5</v>
      </c>
      <c r="O65" s="37" t="s">
        <v>6</v>
      </c>
      <c r="R65" s="48"/>
      <c r="W65" s="49"/>
    </row>
    <row r="66" spans="1:37" ht="9" customHeight="1">
      <c r="A66" s="25">
        <f>'[7]1_16'!$B37</f>
        <v>19</v>
      </c>
      <c r="B66" s="26">
        <f>'[7]1_16'!K37</f>
        <v>0</v>
      </c>
      <c r="C66" s="27" t="str">
        <f>IF($A66&lt;&gt;" ",CONCATENATE(VLOOKUP($A66,all,2)," ",VLOOKUP($A66,all,3)," (",VLOOKUP($A66,all,12),")")," ")</f>
        <v>Степанченко Олександр (МОН,КРГ)</v>
      </c>
      <c r="D66" s="28"/>
      <c r="E66" s="28"/>
      <c r="F66" s="29"/>
      <c r="G66" s="30" t="s">
        <v>5</v>
      </c>
      <c r="H66" s="30" t="s">
        <v>6</v>
      </c>
      <c r="I66" s="58"/>
      <c r="J66" s="35"/>
      <c r="K66" s="149"/>
      <c r="L66" s="26">
        <f>SUM(N66:O66)</f>
        <v>6</v>
      </c>
      <c r="M66" s="39"/>
      <c r="N66" s="30">
        <f>'[7]1_8'!$F22</f>
        <v>2</v>
      </c>
      <c r="O66" s="30">
        <f>'[7]1_8'!$G22</f>
        <v>4</v>
      </c>
      <c r="P66" s="40"/>
      <c r="R66" s="48"/>
      <c r="W66" s="49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</row>
    <row r="67" spans="1:37" ht="9" customHeight="1" thickBot="1">
      <c r="A67" s="41"/>
      <c r="B67" s="42">
        <f>SUM($G67:$H67)</f>
        <v>0</v>
      </c>
      <c r="C67" s="43"/>
      <c r="D67" s="44"/>
      <c r="E67" s="44"/>
      <c r="F67" s="45"/>
      <c r="G67" s="46">
        <f>'[7]1_16'!$F37</f>
        <v>0</v>
      </c>
      <c r="H67" s="46">
        <f>'[7]1_16'!$G37</f>
        <v>0</v>
      </c>
      <c r="K67" s="48"/>
      <c r="P67" s="49"/>
      <c r="R67" s="36">
        <f>IF(L65&lt;L69,K69,K65)</f>
        <v>18</v>
      </c>
      <c r="S67" s="26">
        <f>'[7]1_4'!$K15</f>
        <v>3</v>
      </c>
      <c r="T67" s="36" t="str">
        <f>IF($R67&lt;&gt;" ",VLOOKUP($R67,all,8)," ")</f>
        <v>МЛТ</v>
      </c>
      <c r="U67" s="37" t="s">
        <v>5</v>
      </c>
      <c r="V67" s="37" t="s">
        <v>6</v>
      </c>
      <c r="W67" s="57"/>
      <c r="AA67" s="96" t="s">
        <v>8</v>
      </c>
      <c r="AB67" s="96"/>
      <c r="AC67" s="96"/>
      <c r="AD67" s="96"/>
      <c r="AE67" s="96"/>
      <c r="AF67" s="96"/>
      <c r="AG67" s="96"/>
      <c r="AH67" s="96"/>
      <c r="AI67" s="96"/>
      <c r="AJ67" s="96"/>
      <c r="AK67" s="96"/>
    </row>
    <row r="68" spans="1:37" ht="9" customHeight="1" thickTop="1">
      <c r="A68" s="50">
        <f>'[7]1_16'!$B38</f>
        <v>20</v>
      </c>
      <c r="B68" s="51">
        <f>'[7]1_16'!K38</f>
        <v>3</v>
      </c>
      <c r="C68" s="52" t="str">
        <f>IF($A68&lt;&gt;" ",CONCATENATE(VLOOKUP($A68,all,2)," ",VLOOKUP($A68,all,3)," (",VLOOKUP($A68,all,12),")")," ")</f>
        <v>Єлісєєв  Владислав ( ,БЛР)</v>
      </c>
      <c r="D68" s="53"/>
      <c r="E68" s="53"/>
      <c r="F68" s="54"/>
      <c r="G68" s="55" t="s">
        <v>5</v>
      </c>
      <c r="H68" s="55" t="s">
        <v>6</v>
      </c>
      <c r="K68" s="48"/>
      <c r="P68" s="49"/>
      <c r="Q68" s="56"/>
      <c r="R68" s="39"/>
      <c r="S68" s="26">
        <f>SUM(U68:V68)</f>
        <v>7</v>
      </c>
      <c r="T68" s="39"/>
      <c r="U68" s="30">
        <f>'[7]1_4'!$F15</f>
        <v>7</v>
      </c>
      <c r="V68" s="30">
        <f>'[7]1_4'!$G15</f>
        <v>0</v>
      </c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</row>
    <row r="69" spans="1:16" ht="9" customHeight="1">
      <c r="A69" s="31"/>
      <c r="B69" s="26">
        <f>SUM($G69:$H69)</f>
        <v>9</v>
      </c>
      <c r="C69" s="32"/>
      <c r="D69" s="33"/>
      <c r="E69" s="33"/>
      <c r="F69" s="34"/>
      <c r="G69" s="30">
        <f>'[7]1_16'!$F38</f>
        <v>7</v>
      </c>
      <c r="H69" s="30">
        <f>'[7]1_16'!$G38</f>
        <v>2</v>
      </c>
      <c r="I69" s="35"/>
      <c r="K69" s="148">
        <f>IF($B68&lt;B$70,$A70,$A68)</f>
        <v>20</v>
      </c>
      <c r="L69" s="26">
        <f>'[7]1_8'!K23</f>
        <v>1</v>
      </c>
      <c r="M69" s="36" t="str">
        <f>IF($K69&lt;&gt;" ",VLOOKUP(K69,all,8)," ")</f>
        <v>БЛР</v>
      </c>
      <c r="N69" s="37" t="s">
        <v>5</v>
      </c>
      <c r="O69" s="37" t="s">
        <v>6</v>
      </c>
      <c r="P69" s="57"/>
    </row>
    <row r="70" spans="1:37" ht="9" customHeight="1">
      <c r="A70" s="25">
        <f>'[7]1_16'!$B39</f>
        <v>21</v>
      </c>
      <c r="B70" s="26">
        <f>'[7]1_16'!K39</f>
        <v>1</v>
      </c>
      <c r="C70" s="27" t="str">
        <f>IF($A70&lt;&gt;" ",CONCATENATE(VLOOKUP($A70,all,2)," ",VLOOKUP($A70,all,3)," (",VLOOKUP($A70,all,12),")")," ")</f>
        <v>Яковчук Сергій (,МКЛ)</v>
      </c>
      <c r="D70" s="28"/>
      <c r="E70" s="28"/>
      <c r="F70" s="29"/>
      <c r="G70" s="30" t="s">
        <v>5</v>
      </c>
      <c r="H70" s="30" t="s">
        <v>6</v>
      </c>
      <c r="I70" s="58"/>
      <c r="J70" s="35"/>
      <c r="K70" s="149"/>
      <c r="L70" s="26">
        <f>SUM(N70:O70)</f>
        <v>1</v>
      </c>
      <c r="M70" s="39"/>
      <c r="N70" s="30">
        <f>'[7]1_8'!$F23</f>
        <v>0</v>
      </c>
      <c r="O70" s="30">
        <f>'[7]1_8'!$G23</f>
        <v>1</v>
      </c>
      <c r="AA70" s="100">
        <v>1</v>
      </c>
      <c r="AB70" s="101">
        <f>AA39</f>
        <v>13</v>
      </c>
      <c r="AC70" s="102" t="str">
        <f aca="true" t="shared" si="0" ref="AC70:AC88">VLOOKUP(AB70,all,8)</f>
        <v>МКЛ</v>
      </c>
      <c r="AD70" s="102"/>
      <c r="AE70" s="102"/>
      <c r="AF70" s="103" t="str">
        <f aca="true" t="shared" si="1" ref="AF70:AF88">CONCATENATE(VLOOKUP(AB70,all,2)," ",VLOOKUP(AB70,all,3))</f>
        <v>Яковчук Олексій</v>
      </c>
      <c r="AG70" s="103"/>
      <c r="AH70" s="103"/>
      <c r="AI70" s="103"/>
      <c r="AJ70" s="103"/>
      <c r="AK70" s="104"/>
    </row>
    <row r="71" spans="1:37" ht="9" customHeight="1">
      <c r="A71" s="31"/>
      <c r="B71" s="26">
        <f>SUM($G71:$H71)</f>
        <v>8</v>
      </c>
      <c r="C71" s="32"/>
      <c r="D71" s="33"/>
      <c r="E71" s="33"/>
      <c r="F71" s="34"/>
      <c r="G71" s="30">
        <f>'[7]1_16'!$F39</f>
        <v>8</v>
      </c>
      <c r="H71" s="30">
        <f>'[7]1_16'!$G39</f>
        <v>0</v>
      </c>
      <c r="K71" s="48"/>
      <c r="AA71" s="100">
        <f>AA70+1</f>
        <v>2</v>
      </c>
      <c r="AB71" s="101">
        <f>IF(AG23&lt;AG55,AF23,AF55)</f>
        <v>5</v>
      </c>
      <c r="AC71" s="102" t="str">
        <f t="shared" si="0"/>
        <v>БЦЕР</v>
      </c>
      <c r="AD71" s="102"/>
      <c r="AE71" s="102"/>
      <c r="AF71" s="103" t="str">
        <f t="shared" si="1"/>
        <v>Бабій Валентин</v>
      </c>
      <c r="AG71" s="103"/>
      <c r="AH71" s="103"/>
      <c r="AI71" s="103"/>
      <c r="AJ71" s="103"/>
      <c r="AK71" s="104"/>
    </row>
    <row r="72" spans="27:37" ht="9" customHeight="1">
      <c r="AA72" s="100">
        <f>AA71+1</f>
        <v>3</v>
      </c>
      <c r="AB72" s="101">
        <f>Y79</f>
        <v>3</v>
      </c>
      <c r="AC72" s="102" t="str">
        <f t="shared" si="0"/>
        <v>ЛВС</v>
      </c>
      <c r="AD72" s="102"/>
      <c r="AE72" s="102"/>
      <c r="AF72" s="103" t="str">
        <f t="shared" si="1"/>
        <v>Хомич Олександр</v>
      </c>
      <c r="AG72" s="103"/>
      <c r="AH72" s="103"/>
      <c r="AI72" s="103"/>
      <c r="AJ72" s="103"/>
      <c r="AK72" s="104"/>
    </row>
    <row r="73" spans="4:37" ht="9.75" customHeight="1">
      <c r="D73" s="93" t="s">
        <v>7</v>
      </c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5"/>
      <c r="AA73" s="100">
        <v>3</v>
      </c>
      <c r="AB73" s="101">
        <f>Y87</f>
        <v>18</v>
      </c>
      <c r="AC73" s="102" t="str">
        <f t="shared" si="0"/>
        <v>МЛТ</v>
      </c>
      <c r="AD73" s="102"/>
      <c r="AE73" s="102"/>
      <c r="AF73" s="103" t="str">
        <f t="shared" si="1"/>
        <v>Копать Вячеслав</v>
      </c>
      <c r="AG73" s="103"/>
      <c r="AH73" s="103"/>
      <c r="AI73" s="103"/>
      <c r="AJ73" s="103"/>
      <c r="AK73" s="104"/>
    </row>
    <row r="74" spans="3:37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AA74" s="100">
        <v>5</v>
      </c>
      <c r="AB74" s="101">
        <f>IF(S80&lt;S78,R80,R78)</f>
        <v>7</v>
      </c>
      <c r="AC74" s="102" t="str">
        <f t="shared" si="0"/>
        <v>Київ</v>
      </c>
      <c r="AD74" s="102"/>
      <c r="AE74" s="102"/>
      <c r="AF74" s="103" t="str">
        <f t="shared" si="1"/>
        <v>Захарків Назар</v>
      </c>
      <c r="AG74" s="103"/>
      <c r="AH74" s="103"/>
      <c r="AI74" s="103"/>
      <c r="AJ74" s="103"/>
      <c r="AK74" s="104"/>
    </row>
    <row r="75" spans="6:37" ht="11.25" customHeight="1">
      <c r="F75" s="97" t="s">
        <v>9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9"/>
      <c r="AA75" s="100">
        <v>5</v>
      </c>
      <c r="AB75" s="101">
        <f>IF(S86&gt;S88,R88,R86)</f>
        <v>12</v>
      </c>
      <c r="AC75" s="102" t="str">
        <f t="shared" si="0"/>
        <v>КМП</v>
      </c>
      <c r="AD75" s="102"/>
      <c r="AE75" s="102"/>
      <c r="AF75" s="103" t="str">
        <f t="shared" si="1"/>
        <v>Крупа Віктор</v>
      </c>
      <c r="AG75" s="103"/>
      <c r="AH75" s="103"/>
      <c r="AI75" s="103"/>
      <c r="AJ75" s="103"/>
      <c r="AK75" s="104"/>
    </row>
    <row r="76" spans="3:37" ht="9.75" customHeight="1">
      <c r="C76" s="150"/>
      <c r="D76" s="105" t="str">
        <f>'[7]втішні_зустріч1'!$B$8</f>
        <v> </v>
      </c>
      <c r="E76" s="37">
        <f>'[7]втішні_зустріч1'!K8</f>
        <v>0</v>
      </c>
      <c r="F76" s="105" t="str">
        <f>IF(D76&lt;&gt;" ",VLOOKUP(D76,all,8)," ")</f>
        <v> </v>
      </c>
      <c r="G76" s="37" t="s">
        <v>5</v>
      </c>
      <c r="H76" s="37" t="s">
        <v>6</v>
      </c>
      <c r="I76" s="13"/>
      <c r="J76" s="13"/>
      <c r="K76" s="13"/>
      <c r="L76" s="13"/>
      <c r="M76" s="13"/>
      <c r="P76" s="13"/>
      <c r="Q76" s="13"/>
      <c r="R76" s="13"/>
      <c r="S76" s="13"/>
      <c r="T76" s="13"/>
      <c r="AA76" s="120">
        <v>7</v>
      </c>
      <c r="AB76" s="101">
        <f>'[7]данные'!K17</f>
        <v>15</v>
      </c>
      <c r="AC76" s="102" t="str">
        <f t="shared" si="0"/>
        <v>НІМ</v>
      </c>
      <c r="AD76" s="102"/>
      <c r="AE76" s="102"/>
      <c r="AF76" s="103" t="str">
        <f t="shared" si="1"/>
        <v>Шайбл Біт</v>
      </c>
      <c r="AG76" s="103"/>
      <c r="AH76" s="103"/>
      <c r="AI76" s="103"/>
      <c r="AJ76" s="103"/>
      <c r="AK76" s="104"/>
    </row>
    <row r="77" spans="3:37" ht="9" customHeight="1" thickBot="1">
      <c r="C77" s="150"/>
      <c r="D77" s="106"/>
      <c r="E77" s="107">
        <f>SUM(G77:H77)</f>
        <v>0</v>
      </c>
      <c r="F77" s="106"/>
      <c r="G77" s="107">
        <f>'[7]втішні_зустріч1'!$F$8</f>
        <v>0</v>
      </c>
      <c r="H77" s="107">
        <f>'[7]втішні_зустріч1'!$G$8</f>
        <v>0</v>
      </c>
      <c r="I77" s="108"/>
      <c r="J77" s="13"/>
      <c r="K77" s="105">
        <f>'[7]втішні_зустріч2'!$B$8</f>
        <v>6</v>
      </c>
      <c r="L77" s="37">
        <f>'[7]втішні_зустріч2'!K8</f>
        <v>1</v>
      </c>
      <c r="M77" s="105" t="str">
        <f>IF(K77&lt;&gt;" ",VLOOKUP(K77,all,8)," ")</f>
        <v>МЛД</v>
      </c>
      <c r="N77" s="37" t="s">
        <v>5</v>
      </c>
      <c r="O77" s="37" t="s">
        <v>6</v>
      </c>
      <c r="P77" s="13"/>
      <c r="Q77" s="13"/>
      <c r="R77" s="13"/>
      <c r="S77" s="13"/>
      <c r="T77" s="13"/>
      <c r="AA77" s="120">
        <v>8</v>
      </c>
      <c r="AB77" s="101">
        <f>'[7]данные'!K18</f>
        <v>16</v>
      </c>
      <c r="AC77" s="102" t="str">
        <f t="shared" si="0"/>
        <v>БРВ</v>
      </c>
      <c r="AD77" s="102"/>
      <c r="AE77" s="102"/>
      <c r="AF77" s="103" t="str">
        <f t="shared" si="1"/>
        <v>Медянський Ілля</v>
      </c>
      <c r="AG77" s="103"/>
      <c r="AH77" s="103"/>
      <c r="AI77" s="103"/>
      <c r="AJ77" s="103"/>
      <c r="AK77" s="104"/>
    </row>
    <row r="78" spans="3:37" ht="9" customHeight="1" thickBot="1" thickTop="1">
      <c r="C78" s="150"/>
      <c r="D78" s="109">
        <f>'[7]втішні_зустріч1'!$B$9</f>
        <v>6</v>
      </c>
      <c r="E78" s="110">
        <f>'[7]втішні_зустріч1'!K9</f>
        <v>0</v>
      </c>
      <c r="F78" s="109" t="str">
        <f>IF(D78&lt;&gt;" ",VLOOKUP(D78,all,8)," ")</f>
        <v>МЛД</v>
      </c>
      <c r="G78" s="110" t="s">
        <v>5</v>
      </c>
      <c r="H78" s="110" t="s">
        <v>6</v>
      </c>
      <c r="I78" s="110"/>
      <c r="J78" s="108"/>
      <c r="K78" s="106"/>
      <c r="L78" s="107">
        <f>SUM(N78:O78)</f>
        <v>9</v>
      </c>
      <c r="M78" s="106"/>
      <c r="N78" s="107">
        <f>'[7]втішні_зустріч2'!$F$8</f>
        <v>2</v>
      </c>
      <c r="O78" s="107">
        <f>'[7]втішні_зустріч2'!$G$8</f>
        <v>7</v>
      </c>
      <c r="P78" s="108"/>
      <c r="Q78" s="13"/>
      <c r="R78" s="105">
        <f>'[7]за 3м'!B8</f>
        <v>7</v>
      </c>
      <c r="S78" s="37">
        <f>'[7]за 3м'!K8</f>
        <v>0</v>
      </c>
      <c r="T78" s="105" t="str">
        <f>IF(R78&lt;&gt;" ",VLOOKUP(R78,all,8)," ")</f>
        <v>Київ</v>
      </c>
      <c r="U78" s="37" t="s">
        <v>5</v>
      </c>
      <c r="V78" s="37" t="s">
        <v>6</v>
      </c>
      <c r="AA78" s="120">
        <v>9</v>
      </c>
      <c r="AB78" s="101">
        <f>'[7]данные'!K19</f>
        <v>1</v>
      </c>
      <c r="AC78" s="102" t="str">
        <f t="shared" si="0"/>
        <v>НІМ</v>
      </c>
      <c r="AD78" s="102"/>
      <c r="AE78" s="102"/>
      <c r="AF78" s="103" t="str">
        <f t="shared" si="1"/>
        <v>Матіас Шмідт</v>
      </c>
      <c r="AG78" s="103"/>
      <c r="AH78" s="103"/>
      <c r="AI78" s="103"/>
      <c r="AJ78" s="103"/>
      <c r="AK78" s="104"/>
    </row>
    <row r="79" spans="3:37" ht="9" customHeight="1" thickBot="1" thickTop="1">
      <c r="C79" s="150"/>
      <c r="D79" s="115"/>
      <c r="E79" s="37">
        <f>SUM(G79:H79)</f>
        <v>0</v>
      </c>
      <c r="F79" s="115"/>
      <c r="G79" s="37">
        <f>'[7]втішні_зустріч1'!$F$9</f>
        <v>0</v>
      </c>
      <c r="H79" s="37">
        <f>'[7]втішні_зустріч1'!$G$9</f>
        <v>0</v>
      </c>
      <c r="I79" s="13"/>
      <c r="J79" s="13"/>
      <c r="K79" s="109">
        <f>'[7]втішні_зустріч2'!$B$9</f>
        <v>7</v>
      </c>
      <c r="L79" s="110">
        <f>'[7]втішні_зустріч2'!K9</f>
        <v>3</v>
      </c>
      <c r="M79" s="109" t="str">
        <f>IF(K79&lt;&gt;" ",VLOOKUP(K79,all,8)," ")</f>
        <v>Київ</v>
      </c>
      <c r="N79" s="110" t="s">
        <v>5</v>
      </c>
      <c r="O79" s="110" t="s">
        <v>6</v>
      </c>
      <c r="P79" s="110"/>
      <c r="Q79" s="108"/>
      <c r="R79" s="106"/>
      <c r="S79" s="107">
        <f>SUM(U79:V79)</f>
        <v>0</v>
      </c>
      <c r="T79" s="106"/>
      <c r="U79" s="107">
        <f>'[7]за 3м'!$F8</f>
        <v>0</v>
      </c>
      <c r="V79" s="107">
        <f>'[7]за 3м'!$G8</f>
        <v>0</v>
      </c>
      <c r="W79" s="137"/>
      <c r="Y79" s="151">
        <f>IF(S80&lt;S78,R78,R80)</f>
        <v>3</v>
      </c>
      <c r="AA79" s="120">
        <v>10</v>
      </c>
      <c r="AB79" s="101">
        <f>'[7]данные'!K20</f>
        <v>10</v>
      </c>
      <c r="AC79" s="102" t="str">
        <f t="shared" si="0"/>
        <v>Київ</v>
      </c>
      <c r="AD79" s="102"/>
      <c r="AE79" s="102"/>
      <c r="AF79" s="103" t="str">
        <f t="shared" si="1"/>
        <v>Батарон Єгор</v>
      </c>
      <c r="AG79" s="103"/>
      <c r="AH79" s="103"/>
      <c r="AI79" s="103"/>
      <c r="AJ79" s="103"/>
      <c r="AK79" s="104"/>
    </row>
    <row r="80" spans="3:37" ht="9" customHeight="1" thickTop="1">
      <c r="C80"/>
      <c r="D80" s="13"/>
      <c r="E80" s="13"/>
      <c r="F80" s="13"/>
      <c r="G80" s="13"/>
      <c r="H80" s="13"/>
      <c r="I80" s="13"/>
      <c r="J80" s="13"/>
      <c r="K80" s="115"/>
      <c r="L80" s="37">
        <f>SUM(N80:O80)</f>
        <v>10</v>
      </c>
      <c r="M80" s="115"/>
      <c r="N80" s="37">
        <f>'[7]втішні_зустріч2'!$F$9</f>
        <v>0</v>
      </c>
      <c r="O80" s="37">
        <f>'[7]втішні_зустріч2'!$G$9</f>
        <v>10</v>
      </c>
      <c r="P80" s="13"/>
      <c r="Q80" s="13"/>
      <c r="R80" s="109">
        <f>'[7]за 3м'!B9</f>
        <v>3</v>
      </c>
      <c r="S80" s="110">
        <f>'[7]за 3м'!K9</f>
        <v>4</v>
      </c>
      <c r="T80" s="109" t="str">
        <f>IF(R80&lt;&gt;" ",VLOOKUP(R80,all,8)," ")</f>
        <v>ЛВС</v>
      </c>
      <c r="U80" s="110" t="s">
        <v>5</v>
      </c>
      <c r="V80" s="110" t="s">
        <v>6</v>
      </c>
      <c r="W80" s="152"/>
      <c r="X80" s="56"/>
      <c r="Y80" s="153"/>
      <c r="AA80" s="120">
        <v>11</v>
      </c>
      <c r="AB80" s="101">
        <f>'[7]данные'!K21</f>
        <v>20</v>
      </c>
      <c r="AC80" s="102" t="str">
        <f t="shared" si="0"/>
        <v>БЛР</v>
      </c>
      <c r="AD80" s="102"/>
      <c r="AE80" s="102"/>
      <c r="AF80" s="103" t="str">
        <f t="shared" si="1"/>
        <v>Єлісєєв  Владислав</v>
      </c>
      <c r="AG80" s="103"/>
      <c r="AH80" s="103"/>
      <c r="AI80" s="103"/>
      <c r="AJ80" s="103"/>
      <c r="AK80" s="104"/>
    </row>
    <row r="81" spans="3:37" ht="9" customHeight="1">
      <c r="C81"/>
      <c r="D81" s="13"/>
      <c r="E81" s="13"/>
      <c r="F81" s="13"/>
      <c r="G81" s="13"/>
      <c r="H81" s="13"/>
      <c r="I81" s="13"/>
      <c r="J81" s="13"/>
      <c r="K81" s="13"/>
      <c r="L81" s="13"/>
      <c r="M81" s="13"/>
      <c r="P81" s="13"/>
      <c r="Q81" s="13"/>
      <c r="R81" s="115"/>
      <c r="S81" s="37">
        <f>SUM(U81:V81)</f>
        <v>10</v>
      </c>
      <c r="T81" s="115"/>
      <c r="U81" s="37">
        <f>'[7]за 3м'!$F9</f>
        <v>10</v>
      </c>
      <c r="V81" s="37">
        <f>'[7]за 3м'!$G9</f>
        <v>0</v>
      </c>
      <c r="W81" s="56"/>
      <c r="AA81" s="120">
        <v>12</v>
      </c>
      <c r="AB81" s="101">
        <f>'[7]данные'!K22</f>
        <v>6</v>
      </c>
      <c r="AC81" s="102" t="str">
        <f t="shared" si="0"/>
        <v>МЛД</v>
      </c>
      <c r="AD81" s="102"/>
      <c r="AE81" s="102"/>
      <c r="AF81" s="103" t="str">
        <f t="shared" si="1"/>
        <v>Карастоянов Георгій</v>
      </c>
      <c r="AG81" s="103"/>
      <c r="AH81" s="103"/>
      <c r="AI81" s="103"/>
      <c r="AJ81" s="103"/>
      <c r="AK81" s="104"/>
    </row>
    <row r="82" spans="4:37" ht="9" customHeight="1">
      <c r="D82" s="154"/>
      <c r="E82" s="154"/>
      <c r="F82" s="154"/>
      <c r="G82" s="154"/>
      <c r="H82" s="154"/>
      <c r="I82" s="154"/>
      <c r="J82" s="154"/>
      <c r="K82" s="13"/>
      <c r="L82" s="13"/>
      <c r="M82" s="13"/>
      <c r="P82" s="13"/>
      <c r="Q82" s="13"/>
      <c r="R82" s="13"/>
      <c r="S82" s="13"/>
      <c r="T82" s="13"/>
      <c r="AA82" s="120">
        <v>13</v>
      </c>
      <c r="AB82" s="101">
        <f>'[7]данные'!K23</f>
        <v>11</v>
      </c>
      <c r="AC82" s="102" t="str">
        <f t="shared" si="0"/>
        <v>ОДС</v>
      </c>
      <c r="AD82" s="102"/>
      <c r="AE82" s="102"/>
      <c r="AF82" s="103" t="str">
        <f t="shared" si="1"/>
        <v>Хасуєв Дені</v>
      </c>
      <c r="AG82" s="103"/>
      <c r="AH82" s="103"/>
      <c r="AI82" s="103"/>
      <c r="AJ82" s="103"/>
      <c r="AK82" s="104"/>
    </row>
    <row r="83" spans="4:37" ht="9.75" customHeight="1">
      <c r="D83" s="154"/>
      <c r="E83" s="154"/>
      <c r="F83" s="97" t="s">
        <v>10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9"/>
      <c r="AA83" s="120">
        <v>14</v>
      </c>
      <c r="AB83" s="101">
        <f>'[7]данные'!K24</f>
        <v>21</v>
      </c>
      <c r="AC83" s="102" t="str">
        <f t="shared" si="0"/>
        <v>МКЛ</v>
      </c>
      <c r="AD83" s="102"/>
      <c r="AE83" s="102"/>
      <c r="AF83" s="103" t="str">
        <f t="shared" si="1"/>
        <v>Яковчук Сергій</v>
      </c>
      <c r="AG83" s="103"/>
      <c r="AH83" s="103"/>
      <c r="AI83" s="103"/>
      <c r="AJ83" s="103"/>
      <c r="AK83" s="104"/>
    </row>
    <row r="84" spans="3:37" ht="9" customHeight="1">
      <c r="C84" s="150"/>
      <c r="D84" s="105">
        <f>'[7]втішні_зустріч1'!$B$10</f>
        <v>12</v>
      </c>
      <c r="E84" s="37">
        <f>'[7]втішні_зустріч1'!K10</f>
        <v>4</v>
      </c>
      <c r="F84" s="105" t="str">
        <f>IF(D84&lt;&gt;" ",VLOOKUP(D84,all,8)," ")</f>
        <v>КМП</v>
      </c>
      <c r="G84" s="37" t="s">
        <v>5</v>
      </c>
      <c r="H84" s="37" t="s">
        <v>6</v>
      </c>
      <c r="I84" s="13"/>
      <c r="J84" s="13"/>
      <c r="K84" s="13"/>
      <c r="L84" s="13"/>
      <c r="M84" s="13"/>
      <c r="P84" s="13"/>
      <c r="Q84" s="13"/>
      <c r="R84" s="13"/>
      <c r="S84" s="13"/>
      <c r="T84" s="13"/>
      <c r="AA84" s="120">
        <v>15</v>
      </c>
      <c r="AB84" s="101">
        <f>'[7]данные'!K25</f>
        <v>9</v>
      </c>
      <c r="AC84" s="102" t="str">
        <f t="shared" si="0"/>
        <v>ХРК</v>
      </c>
      <c r="AD84" s="102"/>
      <c r="AE84" s="102"/>
      <c r="AF84" s="103" t="str">
        <f t="shared" si="1"/>
        <v>Сіроус Євген</v>
      </c>
      <c r="AG84" s="103"/>
      <c r="AH84" s="103"/>
      <c r="AI84" s="103"/>
      <c r="AJ84" s="103"/>
      <c r="AK84" s="104"/>
    </row>
    <row r="85" spans="3:37" ht="9" customHeight="1" thickBot="1">
      <c r="C85" s="150"/>
      <c r="D85" s="106"/>
      <c r="E85" s="107">
        <f>SUM(G85:H85)</f>
        <v>12</v>
      </c>
      <c r="F85" s="106"/>
      <c r="G85" s="107">
        <f>'[7]втішні_зустріч1'!$F$10</f>
        <v>12</v>
      </c>
      <c r="H85" s="107">
        <f>'[7]втішні_зустріч1'!$G$10</f>
        <v>0</v>
      </c>
      <c r="I85" s="108"/>
      <c r="J85" s="13"/>
      <c r="K85" s="105">
        <f>'[7]втішні_зустріч2'!$B$10</f>
        <v>12</v>
      </c>
      <c r="L85" s="37">
        <f>'[7]втішні_зустріч2'!K10</f>
        <v>3</v>
      </c>
      <c r="M85" s="105" t="str">
        <f>IF(K85&lt;&gt;" ",VLOOKUP(K85,all,8)," ")</f>
        <v>КМП</v>
      </c>
      <c r="N85" s="37" t="s">
        <v>5</v>
      </c>
      <c r="O85" s="37" t="s">
        <v>6</v>
      </c>
      <c r="P85" s="13"/>
      <c r="Q85" s="13"/>
      <c r="R85" s="13"/>
      <c r="S85" s="13"/>
      <c r="T85" s="13"/>
      <c r="AA85" s="120">
        <v>16</v>
      </c>
      <c r="AB85" s="101">
        <f>'[7]данные'!K26</f>
        <v>14</v>
      </c>
      <c r="AC85" s="102" t="str">
        <f t="shared" si="0"/>
        <v>ХРК</v>
      </c>
      <c r="AD85" s="102"/>
      <c r="AE85" s="102"/>
      <c r="AF85" s="103" t="str">
        <f t="shared" si="1"/>
        <v>Єльджаров  Олег</v>
      </c>
      <c r="AG85" s="103"/>
      <c r="AH85" s="103"/>
      <c r="AI85" s="103"/>
      <c r="AJ85" s="103"/>
      <c r="AK85" s="104"/>
    </row>
    <row r="86" spans="3:37" ht="9" customHeight="1" thickBot="1" thickTop="1">
      <c r="C86" s="150"/>
      <c r="D86" s="109">
        <f>'[7]втішні_зустріч1'!$B$11</f>
        <v>11</v>
      </c>
      <c r="E86" s="110">
        <f>'[7]втішні_зустріч1'!K11</f>
        <v>1</v>
      </c>
      <c r="F86" s="109" t="str">
        <f>IF(D86&lt;&gt;" ",VLOOKUP(D86,all,8)," ")</f>
        <v>ОДС</v>
      </c>
      <c r="G86" s="110" t="s">
        <v>5</v>
      </c>
      <c r="H86" s="110" t="s">
        <v>6</v>
      </c>
      <c r="I86" s="110"/>
      <c r="J86" s="108"/>
      <c r="K86" s="106"/>
      <c r="L86" s="107">
        <f>SUM(N86:O86)</f>
        <v>5</v>
      </c>
      <c r="M86" s="106"/>
      <c r="N86" s="107">
        <f>'[7]втішні_зустріч2'!$F$10</f>
        <v>2</v>
      </c>
      <c r="O86" s="107">
        <f>'[7]втішні_зустріч2'!$G$10</f>
        <v>3</v>
      </c>
      <c r="P86" s="108"/>
      <c r="Q86" s="13"/>
      <c r="R86" s="105">
        <f>'[7]за 3м'!B10</f>
        <v>12</v>
      </c>
      <c r="S86" s="37">
        <f>'[7]за 3м'!K10</f>
        <v>1</v>
      </c>
      <c r="T86" s="105" t="str">
        <f>IF(R86&lt;&gt;" ",VLOOKUP(R86,all,8)," ")</f>
        <v>КМП</v>
      </c>
      <c r="U86" s="37" t="s">
        <v>5</v>
      </c>
      <c r="V86" s="37" t="s">
        <v>6</v>
      </c>
      <c r="AA86" s="120">
        <v>17</v>
      </c>
      <c r="AB86" s="101">
        <f>'[7]данные'!K27</f>
        <v>4</v>
      </c>
      <c r="AC86" s="102" t="str">
        <f t="shared" si="0"/>
        <v>Київ</v>
      </c>
      <c r="AD86" s="102"/>
      <c r="AE86" s="102"/>
      <c r="AF86" s="103" t="str">
        <f t="shared" si="1"/>
        <v>Рудзинський Микола</v>
      </c>
      <c r="AG86" s="103"/>
      <c r="AH86" s="103"/>
      <c r="AI86" s="103"/>
      <c r="AJ86" s="103"/>
      <c r="AK86" s="104"/>
    </row>
    <row r="87" spans="3:37" ht="9" customHeight="1" thickBot="1" thickTop="1">
      <c r="C87" s="150"/>
      <c r="D87" s="115"/>
      <c r="E87" s="37">
        <f>SUM(G87:H87)</f>
        <v>1</v>
      </c>
      <c r="F87" s="115"/>
      <c r="G87" s="37">
        <f>'[7]втішні_зустріч1'!$F$11</f>
        <v>1</v>
      </c>
      <c r="H87" s="37">
        <f>'[7]втішні_зустріч1'!$G$11</f>
        <v>0</v>
      </c>
      <c r="I87" s="13"/>
      <c r="J87" s="13"/>
      <c r="K87" s="109">
        <f>'[7]втішні_зустріч2'!$B$11</f>
        <v>10</v>
      </c>
      <c r="L87" s="110">
        <f>'[7]втішні_зустріч2'!K11</f>
        <v>1</v>
      </c>
      <c r="M87" s="109" t="str">
        <f>IF(K87&lt;&gt;" ",VLOOKUP(K87,all,8)," ")</f>
        <v>Київ</v>
      </c>
      <c r="N87" s="110" t="s">
        <v>5</v>
      </c>
      <c r="O87" s="110" t="s">
        <v>6</v>
      </c>
      <c r="P87" s="110"/>
      <c r="Q87" s="108"/>
      <c r="R87" s="106"/>
      <c r="S87" s="107">
        <f>SUM(U87:V87)</f>
        <v>1</v>
      </c>
      <c r="T87" s="106"/>
      <c r="U87" s="107">
        <f>'[7]за 3м'!$F10</f>
        <v>1</v>
      </c>
      <c r="V87" s="107">
        <f>'[7]за 3м'!$G10</f>
        <v>0</v>
      </c>
      <c r="W87" s="137"/>
      <c r="X87" s="155"/>
      <c r="Y87" s="151">
        <f>IF(S86&gt;S88,R86,R88)</f>
        <v>18</v>
      </c>
      <c r="AA87" s="120">
        <v>18</v>
      </c>
      <c r="AB87" s="101">
        <f>'[7]данные'!K28</f>
        <v>2</v>
      </c>
      <c r="AC87" s="102" t="str">
        <f t="shared" si="0"/>
        <v>МЛТ</v>
      </c>
      <c r="AD87" s="102"/>
      <c r="AE87" s="102"/>
      <c r="AF87" s="103" t="str">
        <f t="shared" si="1"/>
        <v>Григорьєв Денис</v>
      </c>
      <c r="AG87" s="103"/>
      <c r="AH87" s="103"/>
      <c r="AI87" s="103"/>
      <c r="AJ87" s="103"/>
      <c r="AK87" s="104"/>
    </row>
    <row r="88" spans="3:37" ht="9" customHeight="1" thickTop="1">
      <c r="C88"/>
      <c r="D88" s="13"/>
      <c r="E88" s="13"/>
      <c r="F88" s="13"/>
      <c r="G88" s="13"/>
      <c r="H88" s="13"/>
      <c r="I88" s="13"/>
      <c r="J88" s="13"/>
      <c r="K88" s="115"/>
      <c r="L88" s="37">
        <f>SUM(N88:O88)</f>
        <v>1</v>
      </c>
      <c r="M88" s="115"/>
      <c r="N88" s="37">
        <f>'[7]втішні_зустріч2'!$F$11</f>
        <v>1</v>
      </c>
      <c r="O88" s="37">
        <f>'[7]втішні_зустріч2'!$G$11</f>
        <v>0</v>
      </c>
      <c r="P88" s="13"/>
      <c r="Q88" s="13"/>
      <c r="R88" s="109">
        <f>'[7]за 3м'!B11</f>
        <v>18</v>
      </c>
      <c r="S88" s="110">
        <f>'[7]за 3м'!K11</f>
        <v>3</v>
      </c>
      <c r="T88" s="109" t="str">
        <f>IF(R88&lt;&gt;" ",VLOOKUP(R88,all,8)," ")</f>
        <v>МЛТ</v>
      </c>
      <c r="U88" s="110" t="s">
        <v>5</v>
      </c>
      <c r="V88" s="110" t="s">
        <v>6</v>
      </c>
      <c r="W88" s="152"/>
      <c r="Y88" s="153"/>
      <c r="AA88" s="120">
        <v>19</v>
      </c>
      <c r="AB88" s="101">
        <f>'[7]данные'!K29</f>
        <v>19</v>
      </c>
      <c r="AC88" s="102" t="str">
        <f t="shared" si="0"/>
        <v>КРГ</v>
      </c>
      <c r="AD88" s="102"/>
      <c r="AE88" s="102"/>
      <c r="AF88" s="103" t="str">
        <f t="shared" si="1"/>
        <v>Степанченко Олександр</v>
      </c>
      <c r="AG88" s="103"/>
      <c r="AH88" s="103"/>
      <c r="AI88" s="103"/>
      <c r="AJ88" s="103"/>
      <c r="AK88" s="104"/>
    </row>
    <row r="89" spans="3:37" ht="9" customHeight="1">
      <c r="C89"/>
      <c r="D89" s="13"/>
      <c r="E89" s="13"/>
      <c r="F89" s="13"/>
      <c r="G89" s="13"/>
      <c r="H89" s="13"/>
      <c r="I89" s="13"/>
      <c r="J89" s="13"/>
      <c r="K89" s="13"/>
      <c r="L89" s="13"/>
      <c r="M89" s="13"/>
      <c r="P89" s="13"/>
      <c r="Q89" s="13"/>
      <c r="R89" s="115"/>
      <c r="S89" s="37">
        <f>SUM(U89:V89)</f>
        <v>5</v>
      </c>
      <c r="T89" s="115"/>
      <c r="U89" s="37">
        <f>'[7]за 3м'!$F11</f>
        <v>1</v>
      </c>
      <c r="V89" s="37">
        <f>'[7]за 3м'!$G11</f>
        <v>4</v>
      </c>
      <c r="AA89" s="120"/>
      <c r="AB89" s="101"/>
      <c r="AC89" s="102"/>
      <c r="AD89" s="102"/>
      <c r="AE89" s="102"/>
      <c r="AF89" s="103"/>
      <c r="AG89" s="103"/>
      <c r="AH89" s="103"/>
      <c r="AI89" s="103"/>
      <c r="AJ89" s="103"/>
      <c r="AK89" s="104"/>
    </row>
    <row r="90" spans="27:37" ht="9" customHeight="1">
      <c r="AA90" s="129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</row>
    <row r="91" spans="1:37" s="123" customFormat="1" ht="12.75" customHeight="1" hidden="1" outlineLevel="1">
      <c r="A91" s="122" t="str">
        <f>CONCATENATE("Головний суддя________________",'[2]Лист3'!$B$6,"                                         Головний секретар__________________",'[2]Лист3'!$B$7)</f>
        <v>Головний суддя________________Грдзелідзе С.Р.                                         Головний секретар__________________Клімчук Г.О.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</row>
    <row r="92" spans="27:37" ht="9" customHeight="1" collapsed="1">
      <c r="AA92" s="129"/>
      <c r="AB92" s="156"/>
      <c r="AC92" s="156"/>
      <c r="AD92" s="156"/>
      <c r="AE92" s="156"/>
      <c r="AF92" s="156"/>
      <c r="AG92" s="156"/>
      <c r="AH92" s="156"/>
      <c r="AI92" s="156"/>
      <c r="AJ92" s="156"/>
      <c r="AK92" s="156"/>
    </row>
    <row r="93" spans="27:37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</row>
    <row r="94" ht="9" customHeight="1"/>
  </sheetData>
  <sheetProtection/>
  <mergeCells count="210">
    <mergeCell ref="AC85:AE85"/>
    <mergeCell ref="AF82:AK82"/>
    <mergeCell ref="AF79:AK79"/>
    <mergeCell ref="AF86:AK86"/>
    <mergeCell ref="AF85:AK85"/>
    <mergeCell ref="AF83:AK83"/>
    <mergeCell ref="AF81:AK81"/>
    <mergeCell ref="AC82:AE82"/>
    <mergeCell ref="AC80:AE80"/>
    <mergeCell ref="AC81:AE81"/>
    <mergeCell ref="AF77:AK77"/>
    <mergeCell ref="AC87:AE87"/>
    <mergeCell ref="AC88:AE88"/>
    <mergeCell ref="AF87:AK87"/>
    <mergeCell ref="AF78:AK78"/>
    <mergeCell ref="AF84:AK84"/>
    <mergeCell ref="AC83:AE83"/>
    <mergeCell ref="AC86:AE86"/>
    <mergeCell ref="AC84:AE84"/>
    <mergeCell ref="AF80:AK80"/>
    <mergeCell ref="Y87:Y88"/>
    <mergeCell ref="AF88:AK88"/>
    <mergeCell ref="T86:T87"/>
    <mergeCell ref="R86:R87"/>
    <mergeCell ref="R3:T3"/>
    <mergeCell ref="K9:K10"/>
    <mergeCell ref="K5:O5"/>
    <mergeCell ref="K13:K14"/>
    <mergeCell ref="R11:R12"/>
    <mergeCell ref="T11:T12"/>
    <mergeCell ref="C10:F11"/>
    <mergeCell ref="AB92:AC92"/>
    <mergeCell ref="AD92:AK92"/>
    <mergeCell ref="AB90:AC90"/>
    <mergeCell ref="A91:AK91"/>
    <mergeCell ref="AD90:AK90"/>
    <mergeCell ref="AF89:AK89"/>
    <mergeCell ref="AC89:AE89"/>
    <mergeCell ref="R88:R89"/>
    <mergeCell ref="T88:T89"/>
    <mergeCell ref="D76:D77"/>
    <mergeCell ref="M13:M14"/>
    <mergeCell ref="A1:AK1"/>
    <mergeCell ref="A2:AK2"/>
    <mergeCell ref="R5:V5"/>
    <mergeCell ref="M9:M10"/>
    <mergeCell ref="K3:O3"/>
    <mergeCell ref="A8:A9"/>
    <mergeCell ref="C8:F9"/>
    <mergeCell ref="A10:A11"/>
    <mergeCell ref="C28:F29"/>
    <mergeCell ref="A30:A31"/>
    <mergeCell ref="AF5:AJ5"/>
    <mergeCell ref="D86:D87"/>
    <mergeCell ref="K61:K62"/>
    <mergeCell ref="K87:K88"/>
    <mergeCell ref="K69:K70"/>
    <mergeCell ref="D73:V73"/>
    <mergeCell ref="D78:D79"/>
    <mergeCell ref="K77:K78"/>
    <mergeCell ref="A24:A25"/>
    <mergeCell ref="C24:F25"/>
    <mergeCell ref="K85:K86"/>
    <mergeCell ref="K29:K30"/>
    <mergeCell ref="K33:K34"/>
    <mergeCell ref="A26:A27"/>
    <mergeCell ref="C26:F27"/>
    <mergeCell ref="A34:A35"/>
    <mergeCell ref="C34:F35"/>
    <mergeCell ref="A28:A29"/>
    <mergeCell ref="C16:F17"/>
    <mergeCell ref="K25:K26"/>
    <mergeCell ref="C30:F31"/>
    <mergeCell ref="A5:H5"/>
    <mergeCell ref="A16:A17"/>
    <mergeCell ref="C14:F15"/>
    <mergeCell ref="C12:F13"/>
    <mergeCell ref="A12:A13"/>
    <mergeCell ref="A14:A15"/>
    <mergeCell ref="A18:A19"/>
    <mergeCell ref="C18:F19"/>
    <mergeCell ref="A32:A33"/>
    <mergeCell ref="C32:F33"/>
    <mergeCell ref="F75:T75"/>
    <mergeCell ref="K17:K18"/>
    <mergeCell ref="K21:K22"/>
    <mergeCell ref="K37:K38"/>
    <mergeCell ref="K41:K42"/>
    <mergeCell ref="K45:K46"/>
    <mergeCell ref="K49:K50"/>
    <mergeCell ref="A20:A21"/>
    <mergeCell ref="C20:F21"/>
    <mergeCell ref="A22:A23"/>
    <mergeCell ref="C22:F23"/>
    <mergeCell ref="A46:A47"/>
    <mergeCell ref="C46:F47"/>
    <mergeCell ref="A36:A37"/>
    <mergeCell ref="C36:F37"/>
    <mergeCell ref="A38:A39"/>
    <mergeCell ref="C38:F39"/>
    <mergeCell ref="A40:A41"/>
    <mergeCell ref="C40:F41"/>
    <mergeCell ref="A42:A43"/>
    <mergeCell ref="C42:F43"/>
    <mergeCell ref="A44:A45"/>
    <mergeCell ref="C44:F45"/>
    <mergeCell ref="A70:A71"/>
    <mergeCell ref="C70:F71"/>
    <mergeCell ref="A64:A65"/>
    <mergeCell ref="C64:F65"/>
    <mergeCell ref="A66:A67"/>
    <mergeCell ref="C66:F67"/>
    <mergeCell ref="A48:A49"/>
    <mergeCell ref="C48:F49"/>
    <mergeCell ref="K65:K66"/>
    <mergeCell ref="K57:K58"/>
    <mergeCell ref="A62:A63"/>
    <mergeCell ref="C62:F63"/>
    <mergeCell ref="A56:A57"/>
    <mergeCell ref="C56:F57"/>
    <mergeCell ref="A68:A69"/>
    <mergeCell ref="C68:F69"/>
    <mergeCell ref="A58:A59"/>
    <mergeCell ref="C58:F59"/>
    <mergeCell ref="A60:A61"/>
    <mergeCell ref="C60:F61"/>
    <mergeCell ref="C52:F53"/>
    <mergeCell ref="A54:A55"/>
    <mergeCell ref="C54:F55"/>
    <mergeCell ref="M45:M46"/>
    <mergeCell ref="M49:M50"/>
    <mergeCell ref="M53:M54"/>
    <mergeCell ref="A50:A51"/>
    <mergeCell ref="C50:F51"/>
    <mergeCell ref="K53:K54"/>
    <mergeCell ref="A52:A53"/>
    <mergeCell ref="M17:M18"/>
    <mergeCell ref="M21:M22"/>
    <mergeCell ref="R19:R20"/>
    <mergeCell ref="M25:M26"/>
    <mergeCell ref="M29:M30"/>
    <mergeCell ref="M33:M34"/>
    <mergeCell ref="M37:M38"/>
    <mergeCell ref="M41:M42"/>
    <mergeCell ref="R27:R28"/>
    <mergeCell ref="R35:R36"/>
    <mergeCell ref="R43:R44"/>
    <mergeCell ref="R67:R68"/>
    <mergeCell ref="R59:R60"/>
    <mergeCell ref="AF55:AF56"/>
    <mergeCell ref="AH55:AH56"/>
    <mergeCell ref="T67:T68"/>
    <mergeCell ref="AA15:AA16"/>
    <mergeCell ref="T51:T52"/>
    <mergeCell ref="T43:T44"/>
    <mergeCell ref="Y63:Y64"/>
    <mergeCell ref="T19:T20"/>
    <mergeCell ref="T27:T28"/>
    <mergeCell ref="T35:T36"/>
    <mergeCell ref="Y5:AC5"/>
    <mergeCell ref="Y31:Y32"/>
    <mergeCell ref="AA31:AA32"/>
    <mergeCell ref="Y47:Y48"/>
    <mergeCell ref="AA47:AA48"/>
    <mergeCell ref="AC39:AJ40"/>
    <mergeCell ref="Y15:Y16"/>
    <mergeCell ref="AA39:AB40"/>
    <mergeCell ref="AF23:AF24"/>
    <mergeCell ref="AH23:AH24"/>
    <mergeCell ref="AA67:AK68"/>
    <mergeCell ref="AC74:AE74"/>
    <mergeCell ref="AC72:AE72"/>
    <mergeCell ref="AF73:AK73"/>
    <mergeCell ref="AF70:AK70"/>
    <mergeCell ref="M69:M70"/>
    <mergeCell ref="AF74:AK74"/>
    <mergeCell ref="AF71:AK71"/>
    <mergeCell ref="AF72:AK72"/>
    <mergeCell ref="AA63:AA64"/>
    <mergeCell ref="R51:R52"/>
    <mergeCell ref="M65:M66"/>
    <mergeCell ref="AC78:AE78"/>
    <mergeCell ref="AC73:AE73"/>
    <mergeCell ref="AC70:AE70"/>
    <mergeCell ref="AC71:AE71"/>
    <mergeCell ref="M57:M58"/>
    <mergeCell ref="M61:M62"/>
    <mergeCell ref="T59:T60"/>
    <mergeCell ref="AF76:AK76"/>
    <mergeCell ref="AC75:AE75"/>
    <mergeCell ref="AF75:AK75"/>
    <mergeCell ref="AC76:AE76"/>
    <mergeCell ref="D84:D85"/>
    <mergeCell ref="F83:T83"/>
    <mergeCell ref="M85:M86"/>
    <mergeCell ref="T80:T81"/>
    <mergeCell ref="F84:F85"/>
    <mergeCell ref="F86:F87"/>
    <mergeCell ref="M87:M88"/>
    <mergeCell ref="K79:K80"/>
    <mergeCell ref="AC79:AE79"/>
    <mergeCell ref="Y79:Y80"/>
    <mergeCell ref="F78:F79"/>
    <mergeCell ref="M77:M78"/>
    <mergeCell ref="M79:M80"/>
    <mergeCell ref="F76:F77"/>
    <mergeCell ref="R80:R81"/>
    <mergeCell ref="R78:R79"/>
    <mergeCell ref="AC77:AE77"/>
    <mergeCell ref="T78:T79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AM93"/>
  <sheetViews>
    <sheetView workbookViewId="0" topLeftCell="A1">
      <pane ySplit="6" topLeftCell="BM7" activePane="bottomLeft" state="frozen"/>
      <selection pane="topLeft" activeCell="A1" sqref="A1"/>
      <selection pane="bottomLeft" activeCell="C20" sqref="C20:F21"/>
    </sheetView>
  </sheetViews>
  <sheetFormatPr defaultColWidth="9.140625" defaultRowHeight="15" outlineLevelRow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42187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28125" style="14" customWidth="1"/>
    <col min="21" max="22" width="2.28125" style="13" customWidth="1"/>
    <col min="23" max="23" width="0.71875" style="0" customWidth="1"/>
    <col min="24" max="24" width="0.85546875" style="0" customWidth="1"/>
    <col min="25" max="25" width="2.7109375" style="0" customWidth="1"/>
    <col min="26" max="26" width="2.57421875" style="0" customWidth="1"/>
    <col min="27" max="27" width="4.28125" style="14" customWidth="1"/>
    <col min="28" max="28" width="3.28125" style="13" customWidth="1"/>
    <col min="29" max="29" width="2.851562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3.28125" style="14" customWidth="1"/>
    <col min="35" max="37" width="2.00390625" style="14" customWidth="1"/>
    <col min="38" max="38" width="2.28125" style="0" customWidth="1"/>
    <col min="39" max="39" width="2.7109375" style="0" customWidth="1"/>
  </cols>
  <sheetData>
    <row r="1" spans="1:3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15">
      <c r="A2" s="3" t="str">
        <f>'[8]fila_protokol'!A2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1:20" ht="15">
      <c r="K3" s="7" t="str">
        <f>'[8]данные'!B2</f>
        <v>ЧОЛОВІКИ</v>
      </c>
      <c r="L3" s="8"/>
      <c r="M3" s="8"/>
      <c r="N3" s="8"/>
      <c r="O3" s="9"/>
      <c r="R3" s="10">
        <f>'[8]данные'!B1</f>
        <v>86</v>
      </c>
      <c r="S3" s="11"/>
      <c r="T3" s="12"/>
    </row>
    <row r="4" ht="3.75" customHeight="1"/>
    <row r="5" spans="1:37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2</v>
      </c>
      <c r="L5" s="19"/>
      <c r="M5" s="19"/>
      <c r="N5" s="19"/>
      <c r="O5" s="20"/>
      <c r="R5" s="18" t="s">
        <v>3</v>
      </c>
      <c r="S5" s="19"/>
      <c r="T5" s="19"/>
      <c r="U5" s="19"/>
      <c r="V5" s="20"/>
      <c r="Y5" s="21" t="s">
        <v>4</v>
      </c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4"/>
      <c r="AK5" s="24"/>
    </row>
    <row r="6" ht="26.25" customHeight="1" hidden="1"/>
    <row r="7" ht="2.25" customHeight="1"/>
    <row r="8" spans="1:8" ht="12" customHeight="1">
      <c r="A8" s="25">
        <f>'[8]1_8'!$B8</f>
        <v>1</v>
      </c>
      <c r="B8" s="26">
        <f>'[8]1_8'!K8</f>
        <v>0</v>
      </c>
      <c r="C8" s="27" t="str">
        <f>IF($A8&lt;&gt;" ",CONCATENATE(VLOOKUP($A8,all,2)," ",VLOOKUP($A8,all,3)," (",VLOOKUP($A8,all,12),")")," ")</f>
        <v>Кравцов Даніїл (МОН,КРГ)</v>
      </c>
      <c r="D8" s="28"/>
      <c r="E8" s="28"/>
      <c r="F8" s="29"/>
      <c r="G8" s="30" t="s">
        <v>5</v>
      </c>
      <c r="H8" s="30" t="s">
        <v>6</v>
      </c>
    </row>
    <row r="9" spans="1:15" ht="12" customHeight="1">
      <c r="A9" s="31"/>
      <c r="B9" s="26">
        <f>SUM($G9:$H9)</f>
        <v>0</v>
      </c>
      <c r="C9" s="32"/>
      <c r="D9" s="33"/>
      <c r="E9" s="33"/>
      <c r="F9" s="34"/>
      <c r="G9" s="30">
        <f>'[8]1_8'!$F8</f>
        <v>0</v>
      </c>
      <c r="H9" s="30">
        <f>'[8]1_8'!$G8</f>
        <v>0</v>
      </c>
      <c r="I9" s="35"/>
      <c r="K9" s="36">
        <f>IF($B8&lt;B$10,$A10,$A8)</f>
        <v>1</v>
      </c>
      <c r="L9" s="26">
        <f>'[8]1_4'!K8</f>
        <v>0</v>
      </c>
      <c r="M9" s="36" t="str">
        <f>IF($K9&lt;&gt;" ",VLOOKUP(K9,all,8)," ")</f>
        <v>КРГ</v>
      </c>
      <c r="N9" s="37" t="s">
        <v>5</v>
      </c>
      <c r="O9" s="37" t="s">
        <v>6</v>
      </c>
    </row>
    <row r="10" spans="1:16" ht="12" customHeight="1">
      <c r="A10" s="25" t="str">
        <f>'[8]1_8'!$B9</f>
        <v> </v>
      </c>
      <c r="B10" s="26">
        <f>'[8]1_8'!K9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7</v>
      </c>
      <c r="M10" s="39"/>
      <c r="N10" s="30">
        <f>'[8]1_4'!$F8</f>
        <v>6</v>
      </c>
      <c r="O10" s="30">
        <f>'[8]1_4'!$G8</f>
        <v>1</v>
      </c>
      <c r="P10" s="40"/>
    </row>
    <row r="11" spans="1:22" ht="12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'[8]1_8'!$F9</f>
        <v>0</v>
      </c>
      <c r="H11" s="46">
        <f>'[8]1_8'!$G9</f>
        <v>0</v>
      </c>
      <c r="I11" s="47"/>
      <c r="K11" s="48"/>
      <c r="P11" s="49"/>
      <c r="R11" s="36">
        <f>IF(L9&lt;L13,K13,K9)</f>
        <v>2</v>
      </c>
      <c r="S11" s="26">
        <f>'[8]1_2'!$K8</f>
        <v>0</v>
      </c>
      <c r="T11" s="36" t="str">
        <f>IF($R11&lt;&gt;" ",VLOOKUP($R11,all,8)," ")</f>
        <v>МЛТ</v>
      </c>
      <c r="U11" s="37" t="s">
        <v>5</v>
      </c>
      <c r="V11" s="37" t="s">
        <v>6</v>
      </c>
    </row>
    <row r="12" spans="1:23" ht="12" customHeight="1" thickTop="1">
      <c r="A12" s="50">
        <f>'[8]1_8'!$B10</f>
        <v>2</v>
      </c>
      <c r="B12" s="51">
        <f>'[8]1_8'!K10</f>
        <v>0</v>
      </c>
      <c r="C12" s="52" t="str">
        <f>IF($A12&lt;&gt;" ",CONCATENATE(VLOOKUP($A12,all,2)," ",VLOOKUP($A12,all,3)," (",VLOOKUP($A12,all,12),")")," ")</f>
        <v>Купадзе Мурад (Д,МЛТ)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0</v>
      </c>
      <c r="T12" s="39"/>
      <c r="U12" s="30">
        <f>'[8]1_2'!$F8</f>
        <v>0</v>
      </c>
      <c r="V12" s="30">
        <f>'[8]1_2'!$G8</f>
        <v>0</v>
      </c>
      <c r="W12" s="40"/>
    </row>
    <row r="13" spans="1:23" ht="12" customHeight="1">
      <c r="A13" s="31"/>
      <c r="B13" s="26">
        <f>SUM($G13:$H13)</f>
        <v>0</v>
      </c>
      <c r="C13" s="32"/>
      <c r="D13" s="33"/>
      <c r="E13" s="33"/>
      <c r="F13" s="34"/>
      <c r="G13" s="30">
        <f>'[8]1_8'!$F10</f>
        <v>0</v>
      </c>
      <c r="H13" s="30">
        <f>'[8]1_8'!$G10</f>
        <v>0</v>
      </c>
      <c r="I13" s="35"/>
      <c r="K13" s="36">
        <f>IF($B12&lt;B$14,$A14,$A12)</f>
        <v>2</v>
      </c>
      <c r="L13" s="26">
        <f>'[8]1_4'!K9</f>
        <v>5</v>
      </c>
      <c r="M13" s="36" t="str">
        <f>IF($K13&lt;&gt;" ",VLOOKUP(K13,all,8)," ")</f>
        <v>МЛТ</v>
      </c>
      <c r="N13" s="37" t="s">
        <v>5</v>
      </c>
      <c r="O13" s="37" t="s">
        <v>6</v>
      </c>
      <c r="P13" s="57"/>
      <c r="R13" s="48"/>
      <c r="W13" s="49"/>
    </row>
    <row r="14" spans="1:23" ht="12" customHeight="1">
      <c r="A14" s="25" t="str">
        <f>'[8]1_8'!$B11</f>
        <v> </v>
      </c>
      <c r="B14" s="26">
        <f>'[8]1_8'!K11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11</v>
      </c>
      <c r="M14" s="39"/>
      <c r="N14" s="30">
        <f>'[8]1_4'!$F9</f>
        <v>5</v>
      </c>
      <c r="O14" s="30">
        <f>'[8]1_4'!$G9</f>
        <v>6</v>
      </c>
      <c r="R14" s="48"/>
      <c r="W14" s="49"/>
    </row>
    <row r="15" spans="1:29" ht="12" customHeight="1" thickBot="1">
      <c r="A15" s="41"/>
      <c r="B15" s="42">
        <f>SUM($G15:$H15)</f>
        <v>0</v>
      </c>
      <c r="C15" s="43"/>
      <c r="D15" s="44"/>
      <c r="E15" s="44"/>
      <c r="F15" s="45"/>
      <c r="G15" s="46">
        <f>'[8]1_8'!$F11</f>
        <v>0</v>
      </c>
      <c r="H15" s="46">
        <f>'[8]1_8'!$G11</f>
        <v>0</v>
      </c>
      <c r="K15" s="48"/>
      <c r="R15" s="48"/>
      <c r="W15" s="49"/>
      <c r="Y15" s="36">
        <f>IF(S11&lt;S19,R19,R11)</f>
        <v>4</v>
      </c>
      <c r="Z15" s="26">
        <f>'[8]фінал'!$K8</f>
        <v>3</v>
      </c>
      <c r="AA15" s="36" t="str">
        <f>IF($Y15&lt;&gt;" ",VLOOKUP($Y15,all,8)," ")</f>
        <v>НІМ</v>
      </c>
      <c r="AB15" s="37" t="s">
        <v>5</v>
      </c>
      <c r="AC15" s="37" t="s">
        <v>6</v>
      </c>
    </row>
    <row r="16" spans="1:35" ht="12" customHeight="1" thickTop="1">
      <c r="A16" s="50">
        <f>'[8]1_8'!$B12</f>
        <v>3</v>
      </c>
      <c r="B16" s="51">
        <f>'[8]1_8'!K12</f>
        <v>0</v>
      </c>
      <c r="C16" s="52" t="str">
        <f>IF($A16&lt;&gt;" ",CONCATENATE(VLOOKUP($A16,all,2)," ",VLOOKUP($A16,all,3)," (",VLOOKUP($A16,all,12),")")," ")</f>
        <v>Палагя Мінай (,РУМ)</v>
      </c>
      <c r="D16" s="53"/>
      <c r="E16" s="53"/>
      <c r="F16" s="54"/>
      <c r="G16" s="55" t="s">
        <v>5</v>
      </c>
      <c r="H16" s="55" t="s">
        <v>6</v>
      </c>
      <c r="K16" s="48"/>
      <c r="R16" s="48"/>
      <c r="W16" s="49"/>
      <c r="X16" s="56"/>
      <c r="Y16" s="39"/>
      <c r="Z16" s="26">
        <f>SUM(AB16:AC16)</f>
        <v>4</v>
      </c>
      <c r="AA16" s="39"/>
      <c r="AB16" s="30">
        <f>'[8]фінал'!$F8</f>
        <v>4</v>
      </c>
      <c r="AC16" s="30">
        <f>'[8]фінал'!$G8</f>
        <v>0</v>
      </c>
      <c r="AD16" s="56"/>
      <c r="AE16" s="59"/>
      <c r="AF16" s="59"/>
      <c r="AG16" s="59"/>
      <c r="AH16" s="60"/>
      <c r="AI16" s="61"/>
    </row>
    <row r="17" spans="1:35" ht="12" customHeight="1">
      <c r="A17" s="31"/>
      <c r="B17" s="26">
        <f>SUM($G17:$H17)</f>
        <v>0</v>
      </c>
      <c r="C17" s="32"/>
      <c r="D17" s="33"/>
      <c r="E17" s="33"/>
      <c r="F17" s="34"/>
      <c r="G17" s="30">
        <f>'[8]1_8'!$F12</f>
        <v>0</v>
      </c>
      <c r="H17" s="30">
        <f>'[8]1_8'!$G12</f>
        <v>0</v>
      </c>
      <c r="I17" s="35"/>
      <c r="K17" s="36">
        <f>IF($B16&lt;B$18,$A18,$A16)</f>
        <v>3</v>
      </c>
      <c r="L17" s="26">
        <f>'[8]1_4'!K10</f>
        <v>0</v>
      </c>
      <c r="M17" s="36" t="str">
        <f>IF($K17&lt;&gt;" ",VLOOKUP(K17,all,8)," ")</f>
        <v>РУМ</v>
      </c>
      <c r="N17" s="37" t="s">
        <v>5</v>
      </c>
      <c r="O17" s="37" t="s">
        <v>6</v>
      </c>
      <c r="R17" s="48"/>
      <c r="W17" s="49"/>
      <c r="AD17" s="62"/>
      <c r="AE17" s="62"/>
      <c r="AF17" s="62"/>
      <c r="AG17" s="62"/>
      <c r="AH17" s="63"/>
      <c r="AI17" s="64"/>
    </row>
    <row r="18" spans="1:35" ht="12" customHeight="1">
      <c r="A18" s="25" t="str">
        <f>'[8]1_8'!$B13</f>
        <v> </v>
      </c>
      <c r="B18" s="26">
        <f>'[8]1_8'!K13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0</v>
      </c>
      <c r="M18" s="39"/>
      <c r="N18" s="30">
        <f>'[8]1_4'!$F10</f>
        <v>0</v>
      </c>
      <c r="O18" s="30">
        <f>'[8]1_4'!$G10</f>
        <v>0</v>
      </c>
      <c r="P18" s="40"/>
      <c r="R18" s="48"/>
      <c r="W18" s="49"/>
      <c r="AD18" s="62"/>
      <c r="AE18" s="62"/>
      <c r="AF18" s="62"/>
      <c r="AG18" s="62"/>
      <c r="AH18" s="63"/>
      <c r="AI18" s="64"/>
    </row>
    <row r="19" spans="1:35" ht="12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'[8]1_8'!$F13</f>
        <v>0</v>
      </c>
      <c r="H19" s="46">
        <f>'[8]1_8'!$G13</f>
        <v>0</v>
      </c>
      <c r="K19" s="48"/>
      <c r="P19" s="49"/>
      <c r="R19" s="36">
        <f>IF(L17&lt;L21,K21,K17)</f>
        <v>4</v>
      </c>
      <c r="S19" s="26">
        <f>'[8]1_2'!$K9</f>
        <v>4</v>
      </c>
      <c r="T19" s="36" t="str">
        <f>IF($R19&lt;&gt;" ",VLOOKUP($R19,all,8)," ")</f>
        <v>НІМ</v>
      </c>
      <c r="U19" s="37" t="s">
        <v>5</v>
      </c>
      <c r="V19" s="37" t="s">
        <v>6</v>
      </c>
      <c r="W19" s="57"/>
      <c r="AD19" s="62"/>
      <c r="AE19" s="62"/>
      <c r="AF19" s="62"/>
      <c r="AG19" s="62"/>
      <c r="AH19" s="63"/>
      <c r="AI19" s="64"/>
    </row>
    <row r="20" spans="1:35" ht="12" customHeight="1" thickTop="1">
      <c r="A20" s="50">
        <f>'[8]1_8'!$B14</f>
        <v>4</v>
      </c>
      <c r="B20" s="51">
        <f>'[8]1_8'!K14</f>
        <v>4</v>
      </c>
      <c r="C20" s="52" t="str">
        <f>IF($A20&lt;&gt;" ",CONCATENATE(VLOOKUP($A20,all,2)," ",VLOOKUP($A20,all,3)," (",VLOOKUP($A20,all,12),")")," ")</f>
        <v>Джоханес Демл (,НІМ)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10</v>
      </c>
      <c r="T20" s="39"/>
      <c r="U20" s="30">
        <f>'[8]1_2'!$F9</f>
        <v>10</v>
      </c>
      <c r="V20" s="30">
        <f>'[8]1_2'!$G9</f>
        <v>0</v>
      </c>
      <c r="AD20" s="62"/>
      <c r="AE20" s="62"/>
      <c r="AF20" s="62"/>
      <c r="AG20" s="62"/>
      <c r="AH20" s="63"/>
      <c r="AI20" s="64"/>
    </row>
    <row r="21" spans="1:35" ht="12" customHeight="1">
      <c r="A21" s="31"/>
      <c r="B21" s="26">
        <f>SUM($G21:$H21)</f>
        <v>10</v>
      </c>
      <c r="C21" s="32"/>
      <c r="D21" s="33"/>
      <c r="E21" s="33"/>
      <c r="F21" s="34"/>
      <c r="G21" s="30">
        <f>'[8]1_8'!$F14</f>
        <v>4</v>
      </c>
      <c r="H21" s="30">
        <f>'[8]1_8'!$G14</f>
        <v>6</v>
      </c>
      <c r="I21" s="35"/>
      <c r="K21" s="36">
        <f>IF($B20&lt;B$22,$A22,$A20)</f>
        <v>4</v>
      </c>
      <c r="L21" s="26">
        <f>'[8]1_4'!K11</f>
        <v>3</v>
      </c>
      <c r="M21" s="36" t="str">
        <f>IF($K21&lt;&gt;" ",VLOOKUP(K21,all,8)," ")</f>
        <v>НІМ</v>
      </c>
      <c r="N21" s="37" t="s">
        <v>5</v>
      </c>
      <c r="O21" s="37" t="s">
        <v>6</v>
      </c>
      <c r="P21" s="57"/>
      <c r="R21" s="48"/>
      <c r="AD21" s="62"/>
      <c r="AE21" s="62"/>
      <c r="AF21" s="62"/>
      <c r="AG21" s="62"/>
      <c r="AH21" s="63"/>
      <c r="AI21" s="64"/>
    </row>
    <row r="22" spans="1:35" ht="12" customHeight="1">
      <c r="A22" s="25">
        <f>'[8]1_8'!$B15</f>
        <v>5</v>
      </c>
      <c r="B22" s="26">
        <f>'[8]1_8'!K15</f>
        <v>0</v>
      </c>
      <c r="C22" s="27" t="str">
        <f>IF($A22&lt;&gt;" ",CONCATENATE(VLOOKUP($A22,all,2)," ",VLOOKUP($A22,all,3)," (",VLOOKUP($A22,all,12),")")," ")</f>
        <v>Пасечніченко Денис ( - ,ПЛТ)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4</v>
      </c>
      <c r="M22" s="39"/>
      <c r="N22" s="30">
        <f>'[8]1_4'!$F11</f>
        <v>4</v>
      </c>
      <c r="O22" s="30">
        <f>'[8]1_4'!$G11</f>
        <v>0</v>
      </c>
      <c r="R22" s="48"/>
      <c r="AD22" s="62"/>
      <c r="AE22" s="62"/>
      <c r="AF22" s="62"/>
      <c r="AG22" s="62"/>
      <c r="AH22" s="63"/>
      <c r="AI22" s="64"/>
    </row>
    <row r="23" spans="1:38" ht="12" customHeight="1" thickBot="1">
      <c r="A23" s="41"/>
      <c r="B23" s="42">
        <f>SUM($G23:$H23)</f>
        <v>0</v>
      </c>
      <c r="C23" s="43"/>
      <c r="D23" s="44"/>
      <c r="E23" s="44"/>
      <c r="F23" s="45"/>
      <c r="G23" s="46">
        <f>'[8]1_8'!$F15</f>
        <v>0</v>
      </c>
      <c r="H23" s="46">
        <f>'[8]1_8'!$G15</f>
        <v>0</v>
      </c>
      <c r="K23" s="48"/>
      <c r="R23" s="48"/>
      <c r="Y23" s="65">
        <f>IF(Z15&lt;Z31,Y31,Y15)</f>
        <v>4</v>
      </c>
      <c r="Z23" s="65"/>
      <c r="AA23" s="66" t="str">
        <f>CONCATENATE(VLOOKUP(Y23,all,2)," ",VLOOKUP(Y23,all,3)," (",VLOOKUP(Y23,all,12),")")</f>
        <v>Джоханес Демл (,НІМ)</v>
      </c>
      <c r="AB23" s="67"/>
      <c r="AC23" s="67"/>
      <c r="AD23" s="67"/>
      <c r="AE23" s="67"/>
      <c r="AF23" s="67"/>
      <c r="AG23" s="67"/>
      <c r="AH23" s="68"/>
      <c r="AI23" s="49"/>
      <c r="AJ23" s="69"/>
      <c r="AK23" s="69"/>
      <c r="AL23" s="62"/>
    </row>
    <row r="24" spans="1:38" ht="12" customHeight="1" thickTop="1">
      <c r="A24" s="70">
        <f>'[8]1_8'!$B16</f>
        <v>6</v>
      </c>
      <c r="B24" s="71">
        <f>'[8]1_8'!K16</f>
        <v>5</v>
      </c>
      <c r="C24" s="72" t="str">
        <f>IF($A24&lt;&gt;" ",CONCATENATE(VLOOKUP($A24,all,2)," ",VLOOKUP($A24,all,3)," (",VLOOKUP($A24,all,12),")")," ")</f>
        <v>Караченко Демід (-Д1,ХРК)</v>
      </c>
      <c r="D24" s="73"/>
      <c r="E24" s="73"/>
      <c r="F24" s="74"/>
      <c r="G24" s="75" t="s">
        <v>5</v>
      </c>
      <c r="H24" s="75" t="s">
        <v>6</v>
      </c>
      <c r="K24" s="48"/>
      <c r="R24" s="48"/>
      <c r="Y24" s="65"/>
      <c r="Z24" s="65"/>
      <c r="AA24" s="76"/>
      <c r="AB24" s="77"/>
      <c r="AC24" s="77"/>
      <c r="AD24" s="77"/>
      <c r="AE24" s="77"/>
      <c r="AF24" s="77"/>
      <c r="AG24" s="77"/>
      <c r="AH24" s="78"/>
      <c r="AI24" s="40"/>
      <c r="AJ24" s="79"/>
      <c r="AK24" s="79"/>
      <c r="AL24" s="62"/>
    </row>
    <row r="25" spans="1:38" ht="12" customHeight="1">
      <c r="A25" s="31"/>
      <c r="B25" s="26">
        <f>SUM($G25:$H25)</f>
        <v>5</v>
      </c>
      <c r="C25" s="32"/>
      <c r="D25" s="33"/>
      <c r="E25" s="33"/>
      <c r="F25" s="34"/>
      <c r="G25" s="30">
        <f>'[8]1_8'!$F16</f>
        <v>5</v>
      </c>
      <c r="H25" s="30">
        <f>'[8]1_8'!$G16</f>
        <v>0</v>
      </c>
      <c r="I25" s="35"/>
      <c r="K25" s="36">
        <f>IF($B24&lt;B$26,$A26,$A24)</f>
        <v>6</v>
      </c>
      <c r="L25" s="26">
        <f>'[8]1_4'!K12</f>
        <v>3</v>
      </c>
      <c r="M25" s="36" t="str">
        <f>IF($K25&lt;&gt;" ",VLOOKUP(K25,all,8)," ")</f>
        <v>ХРК</v>
      </c>
      <c r="N25" s="37" t="s">
        <v>5</v>
      </c>
      <c r="O25" s="37" t="s">
        <v>6</v>
      </c>
      <c r="R25" s="48"/>
      <c r="AD25" s="62"/>
      <c r="AE25" s="62"/>
      <c r="AF25" s="62"/>
      <c r="AG25" s="62"/>
      <c r="AH25" s="63"/>
      <c r="AI25" s="64"/>
      <c r="AL25" s="62"/>
    </row>
    <row r="26" spans="1:38" ht="12" customHeight="1">
      <c r="A26" s="25">
        <f>'[8]1_8'!$B17</f>
        <v>7</v>
      </c>
      <c r="B26" s="26">
        <f>'[8]1_8'!K17</f>
        <v>0</v>
      </c>
      <c r="C26" s="27" t="str">
        <f>IF($A26&lt;&gt;" ",CONCATENATE(VLOOKUP($A26,all,2)," ",VLOOKUP($A26,all,3)," (",VLOOKUP($A26,all,12),")")," ")</f>
        <v>Гросул Андріан (,РУМ)</v>
      </c>
      <c r="D26" s="28"/>
      <c r="E26" s="28"/>
      <c r="F26" s="29"/>
      <c r="G26" s="30" t="s">
        <v>5</v>
      </c>
      <c r="H26" s="30" t="s">
        <v>6</v>
      </c>
      <c r="I26" s="80"/>
      <c r="J26" s="35"/>
      <c r="K26" s="39"/>
      <c r="L26" s="26">
        <f>SUM(N26:O26)</f>
        <v>6</v>
      </c>
      <c r="M26" s="39"/>
      <c r="N26" s="30">
        <f>'[8]1_4'!$F12</f>
        <v>1</v>
      </c>
      <c r="O26" s="30">
        <f>'[8]1_4'!$G12</f>
        <v>5</v>
      </c>
      <c r="P26" s="40"/>
      <c r="R26" s="48"/>
      <c r="AD26" s="62"/>
      <c r="AE26" s="62"/>
      <c r="AF26" s="62"/>
      <c r="AG26" s="62"/>
      <c r="AH26" s="63"/>
      <c r="AI26" s="64"/>
      <c r="AL26" s="62"/>
    </row>
    <row r="27" spans="1:38" ht="12" customHeight="1" thickBot="1">
      <c r="A27" s="41"/>
      <c r="B27" s="42">
        <f>SUM($G27:$H27)</f>
        <v>0</v>
      </c>
      <c r="C27" s="43"/>
      <c r="D27" s="44"/>
      <c r="E27" s="44"/>
      <c r="F27" s="45"/>
      <c r="G27" s="46">
        <f>'[8]1_8'!$F17</f>
        <v>0</v>
      </c>
      <c r="H27" s="46">
        <f>'[8]1_8'!$G17</f>
        <v>0</v>
      </c>
      <c r="K27" s="48"/>
      <c r="P27" s="49"/>
      <c r="R27" s="36">
        <f>IF(L25&lt;L29,K29,K25)</f>
        <v>6</v>
      </c>
      <c r="S27" s="26">
        <f>'[8]1_2'!$K10</f>
        <v>1</v>
      </c>
      <c r="T27" s="36" t="str">
        <f>IF($R27&lt;&gt;" ",VLOOKUP($R27,all,8)," ")</f>
        <v>ХРК</v>
      </c>
      <c r="U27" s="37" t="s">
        <v>5</v>
      </c>
      <c r="V27" s="37" t="s">
        <v>6</v>
      </c>
      <c r="AD27" s="62"/>
      <c r="AE27" s="62"/>
      <c r="AF27" s="62"/>
      <c r="AG27" s="62"/>
      <c r="AH27" s="63"/>
      <c r="AI27" s="64"/>
      <c r="AL27" s="62"/>
    </row>
    <row r="28" spans="1:38" ht="12" customHeight="1" thickTop="1">
      <c r="A28" s="50">
        <f>'[8]1_8'!$B18</f>
        <v>8</v>
      </c>
      <c r="B28" s="51">
        <f>'[8]1_8'!K18</f>
        <v>0</v>
      </c>
      <c r="C28" s="52" t="str">
        <f>IF($A28&lt;&gt;" ",CONCATENATE(VLOOKUP($A28,all,2)," ",VLOOKUP($A28,all,3)," (",VLOOKUP($A28,all,12),")")," ")</f>
        <v>Гасанов Георгій (,БЛР)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3</v>
      </c>
      <c r="T28" s="39"/>
      <c r="U28" s="30">
        <f>'[8]1_2'!$F10</f>
        <v>3</v>
      </c>
      <c r="V28" s="30">
        <f>'[8]1_2'!$G10</f>
        <v>0</v>
      </c>
      <c r="W28" s="40"/>
      <c r="AD28" s="62"/>
      <c r="AE28" s="62"/>
      <c r="AF28" s="62"/>
      <c r="AG28" s="62"/>
      <c r="AH28" s="63"/>
      <c r="AI28" s="64"/>
      <c r="AL28" s="62"/>
    </row>
    <row r="29" spans="1:38" ht="12" customHeight="1">
      <c r="A29" s="31"/>
      <c r="B29" s="26">
        <f>SUM($G29:$H29)</f>
        <v>0</v>
      </c>
      <c r="C29" s="32"/>
      <c r="D29" s="33"/>
      <c r="E29" s="33"/>
      <c r="F29" s="34"/>
      <c r="G29" s="30">
        <f>'[8]1_8'!$F18</f>
        <v>0</v>
      </c>
      <c r="H29" s="30">
        <f>'[8]1_8'!$G18</f>
        <v>0</v>
      </c>
      <c r="I29" s="35"/>
      <c r="K29" s="36">
        <f>IF($B28&lt;B$30,$A30,$A28)</f>
        <v>9</v>
      </c>
      <c r="L29" s="26">
        <f>'[8]1_4'!K13</f>
        <v>1</v>
      </c>
      <c r="M29" s="36" t="str">
        <f>IF($K29&lt;&gt;" ",VLOOKUP(K29,all,8)," ")</f>
        <v>БЛР</v>
      </c>
      <c r="N29" s="37" t="s">
        <v>5</v>
      </c>
      <c r="O29" s="37" t="s">
        <v>6</v>
      </c>
      <c r="P29" s="57"/>
      <c r="R29" s="48"/>
      <c r="W29" s="49"/>
      <c r="AD29" s="62"/>
      <c r="AE29" s="62"/>
      <c r="AF29" s="62"/>
      <c r="AG29" s="62"/>
      <c r="AH29" s="63"/>
      <c r="AI29" s="64"/>
      <c r="AL29" s="62"/>
    </row>
    <row r="30" spans="1:38" ht="12" customHeight="1">
      <c r="A30" s="25">
        <f>'[8]1_8'!$B19</f>
        <v>9</v>
      </c>
      <c r="B30" s="26">
        <f>'[8]1_8'!K19</f>
        <v>4</v>
      </c>
      <c r="C30" s="27" t="str">
        <f>IF($A30&lt;&gt;" ",CONCATENATE(VLOOKUP($A30,all,2)," ",VLOOKUP($A30,all,3)," (",VLOOKUP($A30,all,12),")")," ")</f>
        <v>Погосян Аркадій ( ,БЛР)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2</v>
      </c>
      <c r="M30" s="39"/>
      <c r="N30" s="30">
        <f>'[8]1_4'!$F13</f>
        <v>0</v>
      </c>
      <c r="O30" s="30">
        <f>'[8]1_4'!$G13</f>
        <v>2</v>
      </c>
      <c r="R30" s="48"/>
      <c r="W30" s="49"/>
      <c r="AD30" s="62"/>
      <c r="AE30" s="62"/>
      <c r="AF30" s="62"/>
      <c r="AG30" s="62"/>
      <c r="AH30" s="63"/>
      <c r="AI30" s="64"/>
      <c r="AL30" s="62"/>
    </row>
    <row r="31" spans="1:38" ht="12" customHeight="1" thickBot="1">
      <c r="A31" s="41"/>
      <c r="B31" s="42">
        <f>SUM($G31:$H31)</f>
        <v>10</v>
      </c>
      <c r="C31" s="43"/>
      <c r="D31" s="44"/>
      <c r="E31" s="44"/>
      <c r="F31" s="45"/>
      <c r="G31" s="46">
        <f>'[8]1_8'!$F19</f>
        <v>10</v>
      </c>
      <c r="H31" s="46">
        <f>'[8]1_8'!$G19</f>
        <v>0</v>
      </c>
      <c r="K31" s="48"/>
      <c r="R31" s="48"/>
      <c r="W31" s="49"/>
      <c r="Y31" s="36">
        <f>IF(S27&lt;S35,R35,R27)</f>
        <v>11</v>
      </c>
      <c r="Z31" s="26">
        <f>'[8]фінал'!$K9</f>
        <v>0</v>
      </c>
      <c r="AA31" s="36" t="str">
        <f>IF($Y31&lt;&gt;" ",VLOOKUP($Y31,all,8)," ")</f>
        <v>МЛД</v>
      </c>
      <c r="AB31" s="37" t="s">
        <v>5</v>
      </c>
      <c r="AC31" s="37" t="s">
        <v>6</v>
      </c>
      <c r="AD31" s="81"/>
      <c r="AE31" s="81"/>
      <c r="AF31" s="81"/>
      <c r="AG31" s="81"/>
      <c r="AH31" s="82"/>
      <c r="AI31" s="83"/>
      <c r="AL31" s="62"/>
    </row>
    <row r="32" spans="1:38" ht="12" customHeight="1" thickTop="1">
      <c r="A32" s="50">
        <f>'[8]1_8'!$B20</f>
        <v>10</v>
      </c>
      <c r="B32" s="51">
        <f>'[8]1_8'!K20</f>
        <v>0</v>
      </c>
      <c r="C32" s="52" t="str">
        <f>IF($A32&lt;&gt;" ",CONCATENATE(VLOOKUP($A32,all,2)," ",VLOOKUP($A32,all,3)," (",VLOOKUP($A32,all,12),")")," ")</f>
        <v>Іхізлі Іван (,МЛД)</v>
      </c>
      <c r="D32" s="53"/>
      <c r="E32" s="53"/>
      <c r="F32" s="54"/>
      <c r="G32" s="55" t="s">
        <v>5</v>
      </c>
      <c r="H32" s="55" t="s">
        <v>6</v>
      </c>
      <c r="K32" s="48"/>
      <c r="R32" s="48"/>
      <c r="W32" s="49"/>
      <c r="X32" s="56"/>
      <c r="Y32" s="39"/>
      <c r="Z32" s="26">
        <f>SUM(AB32:AC32)</f>
        <v>0</v>
      </c>
      <c r="AA32" s="39"/>
      <c r="AB32" s="30">
        <f>'[8]фінал'!$F9</f>
        <v>0</v>
      </c>
      <c r="AC32" s="30">
        <f>'[8]фінал'!$G24</f>
        <v>0</v>
      </c>
      <c r="AL32" s="62"/>
    </row>
    <row r="33" spans="1:38" ht="12" customHeight="1">
      <c r="A33" s="31"/>
      <c r="B33" s="26">
        <f>SUM($G33:$H33)</f>
        <v>0</v>
      </c>
      <c r="C33" s="32"/>
      <c r="D33" s="33"/>
      <c r="E33" s="33"/>
      <c r="F33" s="34"/>
      <c r="G33" s="30">
        <f>'[8]1_8'!$F20</f>
        <v>0</v>
      </c>
      <c r="H33" s="30">
        <f>'[8]1_8'!$G20</f>
        <v>0</v>
      </c>
      <c r="I33" s="35"/>
      <c r="K33" s="36">
        <f>IF($B32&lt;B$34,$A34,$A32)</f>
        <v>11</v>
      </c>
      <c r="L33" s="26">
        <f>'[8]1_4'!K14</f>
        <v>3</v>
      </c>
      <c r="M33" s="36" t="str">
        <f>IF($K33&lt;&gt;" ",VLOOKUP(K33,all,8)," ")</f>
        <v>МЛД</v>
      </c>
      <c r="N33" s="37" t="s">
        <v>5</v>
      </c>
      <c r="O33" s="37" t="s">
        <v>6</v>
      </c>
      <c r="R33" s="48"/>
      <c r="W33" s="49"/>
      <c r="AL33" s="62"/>
    </row>
    <row r="34" spans="1:38" ht="12" customHeight="1">
      <c r="A34" s="25">
        <f>'[8]1_8'!$B21</f>
        <v>11</v>
      </c>
      <c r="B34" s="26">
        <f>'[8]1_8'!K21</f>
        <v>3</v>
      </c>
      <c r="C34" s="27" t="str">
        <f>IF($A34&lt;&gt;" ",CONCATENATE(VLOOKUP($A34,all,2)," ",VLOOKUP($A34,all,3)," (",VLOOKUP($A34,all,12),")")," ")</f>
        <v>Недєалко Іван (,МЛД)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15</v>
      </c>
      <c r="M34" s="39"/>
      <c r="N34" s="30">
        <f>'[8]1_4'!$F14</f>
        <v>0</v>
      </c>
      <c r="O34" s="30">
        <f>'[8]1_4'!$G14</f>
        <v>15</v>
      </c>
      <c r="P34" s="40"/>
      <c r="R34" s="48"/>
      <c r="W34" s="49"/>
      <c r="AL34" s="62"/>
    </row>
    <row r="35" spans="1:38" ht="12" customHeight="1" thickBot="1">
      <c r="A35" s="41"/>
      <c r="B35" s="42">
        <f>SUM($G35:$H35)</f>
        <v>3</v>
      </c>
      <c r="C35" s="43"/>
      <c r="D35" s="44"/>
      <c r="E35" s="44"/>
      <c r="F35" s="45"/>
      <c r="G35" s="46">
        <f>'[8]1_8'!$F21</f>
        <v>3</v>
      </c>
      <c r="H35" s="46">
        <f>'[8]1_8'!$G21</f>
        <v>0</v>
      </c>
      <c r="K35" s="48"/>
      <c r="P35" s="49"/>
      <c r="R35" s="36">
        <f>IF(L33&lt;L37,K37,K33)</f>
        <v>11</v>
      </c>
      <c r="S35" s="26">
        <f>'[8]1_2'!$K11</f>
        <v>3</v>
      </c>
      <c r="T35" s="36" t="str">
        <f>IF($R35&lt;&gt;" ",VLOOKUP($R35,all,8)," ")</f>
        <v>МЛД</v>
      </c>
      <c r="U35" s="37" t="s">
        <v>5</v>
      </c>
      <c r="V35" s="37" t="s">
        <v>6</v>
      </c>
      <c r="W35" s="57"/>
      <c r="AL35" s="62"/>
    </row>
    <row r="36" spans="1:38" ht="12" customHeight="1" thickTop="1">
      <c r="A36" s="50">
        <f>'[8]1_8'!$B22</f>
        <v>12</v>
      </c>
      <c r="B36" s="51">
        <f>'[8]1_8'!K22</f>
        <v>1</v>
      </c>
      <c r="C36" s="52" t="str">
        <f>IF($A36&lt;&gt;" ",CONCATENATE(VLOOKUP($A36,all,2)," ",VLOOKUP($A36,all,3)," (",VLOOKUP($A36,all,12),")")," ")</f>
        <v>Долідзе Алфес (,ПЛТ)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4</v>
      </c>
      <c r="T36" s="39"/>
      <c r="U36" s="30">
        <f>'[8]1_2'!$F11</f>
        <v>4</v>
      </c>
      <c r="V36" s="30">
        <f>'[8]1_2'!$G11</f>
        <v>0</v>
      </c>
      <c r="AL36" s="62"/>
    </row>
    <row r="37" spans="1:38" ht="12" customHeight="1">
      <c r="A37" s="31"/>
      <c r="B37" s="26">
        <f>SUM($G37:$H37)</f>
        <v>3</v>
      </c>
      <c r="C37" s="32"/>
      <c r="D37" s="33"/>
      <c r="E37" s="33"/>
      <c r="F37" s="34"/>
      <c r="G37" s="30">
        <f>'[8]1_8'!$F22</f>
        <v>3</v>
      </c>
      <c r="H37" s="30">
        <f>'[8]1_8'!$G22</f>
        <v>0</v>
      </c>
      <c r="I37" s="35"/>
      <c r="K37" s="36">
        <f>IF($B36&lt;B$38,$A38,$A36)</f>
        <v>13</v>
      </c>
      <c r="L37" s="26">
        <f>'[8]1_4'!K15</f>
        <v>1</v>
      </c>
      <c r="M37" s="36" t="str">
        <f>IF($K37&lt;&gt;" ",VLOOKUP(K37,all,8)," ")</f>
        <v>ДАГ</v>
      </c>
      <c r="N37" s="37" t="s">
        <v>5</v>
      </c>
      <c r="O37" s="37" t="s">
        <v>6</v>
      </c>
      <c r="P37" s="57"/>
      <c r="R37" s="48"/>
      <c r="AL37" s="62"/>
    </row>
    <row r="38" spans="1:38" ht="12" customHeight="1">
      <c r="A38" s="25">
        <f>'[8]1_8'!$B23</f>
        <v>13</v>
      </c>
      <c r="B38" s="26">
        <f>'[8]1_8'!K23</f>
        <v>3</v>
      </c>
      <c r="C38" s="27" t="str">
        <f>IF($A38&lt;&gt;" ",CONCATENATE(VLOOKUP($A38,all,2)," ",VLOOKUP($A38,all,3)," (",VLOOKUP($A38,all,12),")")," ")</f>
        <v>Саадулаєв Асхаб (,ДАГ)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8</v>
      </c>
      <c r="M38" s="39"/>
      <c r="N38" s="30">
        <f>'[8]1_4'!$F15</f>
        <v>8</v>
      </c>
      <c r="O38" s="30">
        <f>'[8]1_4'!$G15</f>
        <v>0</v>
      </c>
      <c r="R38" s="48"/>
      <c r="AL38" s="62"/>
    </row>
    <row r="39" spans="1:38" ht="12" customHeight="1">
      <c r="A39" s="31"/>
      <c r="B39" s="26">
        <f>SUM($G39:$H39)</f>
        <v>3</v>
      </c>
      <c r="C39" s="32"/>
      <c r="D39" s="33"/>
      <c r="E39" s="33"/>
      <c r="F39" s="34"/>
      <c r="G39" s="30">
        <f>'[8]1_8'!$F23</f>
        <v>0</v>
      </c>
      <c r="H39" s="30">
        <f>'[8]1_8'!$G23</f>
        <v>3</v>
      </c>
      <c r="K39" s="48"/>
      <c r="R39" s="48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62"/>
    </row>
    <row r="40" spans="1:38" ht="9" customHeight="1">
      <c r="A40" s="85"/>
      <c r="B40" s="86"/>
      <c r="C40" s="87"/>
      <c r="D40" s="87"/>
      <c r="E40" s="87"/>
      <c r="F40" s="87"/>
      <c r="G40" s="79"/>
      <c r="H40" s="79"/>
      <c r="I40" s="88"/>
      <c r="J40" s="88"/>
      <c r="K40" s="89"/>
      <c r="L40" s="62"/>
      <c r="M40" s="63"/>
      <c r="N40" s="69"/>
      <c r="O40" s="69"/>
      <c r="P40" s="62"/>
      <c r="Q40" s="62"/>
      <c r="R40" s="89"/>
      <c r="S40" s="62"/>
      <c r="T40" s="63"/>
      <c r="U40" s="69"/>
      <c r="V40" s="69"/>
      <c r="W40" s="62"/>
      <c r="X40" s="62"/>
      <c r="Y40" s="62"/>
      <c r="Z40" s="62"/>
      <c r="AA40" s="6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62"/>
    </row>
    <row r="41" spans="1:38" ht="9" customHeight="1">
      <c r="A41" s="90"/>
      <c r="B41" s="86"/>
      <c r="C41" s="91"/>
      <c r="D41" s="91"/>
      <c r="E41" s="91"/>
      <c r="F41" s="91"/>
      <c r="G41" s="79"/>
      <c r="H41" s="79"/>
      <c r="I41" s="88"/>
      <c r="J41" s="88"/>
      <c r="K41" s="92"/>
      <c r="L41" s="86"/>
      <c r="M41" s="92"/>
      <c r="N41" s="69"/>
      <c r="O41" s="69"/>
      <c r="P41" s="62"/>
      <c r="Q41" s="62"/>
      <c r="R41" s="89"/>
      <c r="S41" s="62"/>
      <c r="T41" s="63"/>
      <c r="U41" s="69"/>
      <c r="V41" s="69"/>
      <c r="W41" s="62"/>
      <c r="X41" s="62"/>
      <c r="Y41" s="62"/>
      <c r="Z41" s="62"/>
      <c r="AA41" s="63"/>
      <c r="AB41" s="69"/>
      <c r="AC41" s="69"/>
      <c r="AD41" s="62"/>
      <c r="AE41" s="62"/>
      <c r="AF41" s="62"/>
      <c r="AG41" s="62"/>
      <c r="AH41" s="63"/>
      <c r="AI41" s="63"/>
      <c r="AJ41" s="63"/>
      <c r="AK41" s="63"/>
      <c r="AL41" s="62"/>
    </row>
    <row r="42" spans="1:38" ht="10.5" customHeight="1">
      <c r="A42" s="90"/>
      <c r="B42" s="86"/>
      <c r="D42" s="93" t="s">
        <v>7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62"/>
      <c r="AA42" s="96" t="s">
        <v>8</v>
      </c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38" ht="10.5" customHeight="1">
      <c r="A43" s="90"/>
      <c r="B43" s="86"/>
      <c r="C43" s="91"/>
      <c r="D43" s="91"/>
      <c r="E43" s="91"/>
      <c r="F43" s="91"/>
      <c r="G43" s="79"/>
      <c r="H43" s="79"/>
      <c r="I43" s="88"/>
      <c r="J43" s="88"/>
      <c r="K43" s="89"/>
      <c r="L43" s="62"/>
      <c r="M43" s="63"/>
      <c r="N43" s="69"/>
      <c r="O43" s="69"/>
      <c r="P43" s="62"/>
      <c r="Q43" s="62"/>
      <c r="R43" s="92"/>
      <c r="S43" s="86"/>
      <c r="T43" s="92"/>
      <c r="U43" s="69"/>
      <c r="V43" s="69"/>
      <c r="W43" s="62"/>
      <c r="X43" s="62"/>
      <c r="Y43" s="62"/>
      <c r="Z43" s="62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ht="10.5" customHeight="1">
      <c r="A44" s="90"/>
      <c r="B44" s="86"/>
      <c r="C44" s="91"/>
      <c r="D44" s="91"/>
      <c r="E44" s="91"/>
      <c r="F44" s="97" t="s">
        <v>9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79"/>
      <c r="V44" s="79"/>
      <c r="W44" s="62"/>
      <c r="X44" s="62"/>
      <c r="Y44" s="62"/>
      <c r="Z44" s="62"/>
      <c r="AA44" s="63"/>
      <c r="AB44" s="69"/>
      <c r="AC44" s="69"/>
      <c r="AD44" s="62"/>
      <c r="AE44" s="62"/>
      <c r="AF44" s="62"/>
      <c r="AG44" s="62"/>
      <c r="AH44" s="63"/>
      <c r="AI44" s="63"/>
      <c r="AJ44" s="63"/>
      <c r="AK44" s="63"/>
      <c r="AL44" s="62"/>
    </row>
    <row r="45" spans="1:38" ht="10.5" customHeight="1">
      <c r="A45" s="90"/>
      <c r="B45" s="86"/>
      <c r="C45" s="91"/>
      <c r="D45" s="91"/>
      <c r="E45" s="91"/>
      <c r="F45" s="91"/>
      <c r="G45" s="79"/>
      <c r="H45" s="79"/>
      <c r="I45" s="88"/>
      <c r="J45" s="88"/>
      <c r="K45" s="92"/>
      <c r="L45" s="86"/>
      <c r="M45" s="92"/>
      <c r="N45" s="69"/>
      <c r="O45" s="69"/>
      <c r="P45" s="62"/>
      <c r="Q45" s="62"/>
      <c r="R45" s="89"/>
      <c r="S45" s="62"/>
      <c r="T45" s="63"/>
      <c r="U45" s="69"/>
      <c r="V45" s="69"/>
      <c r="W45" s="62"/>
      <c r="X45" s="62"/>
      <c r="Y45" s="62"/>
      <c r="Z45" s="62"/>
      <c r="AA45" s="100">
        <v>1</v>
      </c>
      <c r="AB45" s="101">
        <f>Y23</f>
        <v>4</v>
      </c>
      <c r="AC45" s="102" t="str">
        <f aca="true" t="shared" si="0" ref="AC45:AC57">VLOOKUP(AB45,all,8)</f>
        <v>НІМ</v>
      </c>
      <c r="AD45" s="102"/>
      <c r="AE45" s="102"/>
      <c r="AF45" s="103" t="str">
        <f aca="true" t="shared" si="1" ref="AF45:AF57">CONCATENATE(VLOOKUP(AB45,all,2)," ",VLOOKUP(AB45,all,3))</f>
        <v>Джоханес Демл</v>
      </c>
      <c r="AG45" s="103"/>
      <c r="AH45" s="103"/>
      <c r="AI45" s="103"/>
      <c r="AJ45" s="103"/>
      <c r="AK45" s="103"/>
      <c r="AL45" s="104"/>
    </row>
    <row r="46" spans="1:38" ht="10.5" customHeight="1">
      <c r="A46" s="90"/>
      <c r="B46" s="86"/>
      <c r="C46" s="91"/>
      <c r="D46" s="105">
        <f>'[8]втішні_зустріч2'!$B$8</f>
        <v>5</v>
      </c>
      <c r="E46" s="37">
        <f>'[8]втішні_зустріч2'!K8</f>
        <v>1</v>
      </c>
      <c r="F46" s="105" t="str">
        <f>IF(D46&lt;&gt;" ",VLOOKUP(D46,all,8)," ")</f>
        <v>ПЛТ</v>
      </c>
      <c r="G46" s="37" t="s">
        <v>5</v>
      </c>
      <c r="H46" s="37" t="s">
        <v>6</v>
      </c>
      <c r="I46" s="13"/>
      <c r="J46" s="13"/>
      <c r="K46" s="13"/>
      <c r="L46" s="13"/>
      <c r="M46" s="13"/>
      <c r="P46" s="13"/>
      <c r="Q46" s="62"/>
      <c r="R46" s="89"/>
      <c r="S46" s="62"/>
      <c r="T46" s="63"/>
      <c r="U46" s="69"/>
      <c r="V46" s="69"/>
      <c r="W46" s="62"/>
      <c r="X46" s="62"/>
      <c r="Y46" s="62"/>
      <c r="Z46" s="62"/>
      <c r="AA46" s="100">
        <f>AA45+1</f>
        <v>2</v>
      </c>
      <c r="AB46" s="101">
        <f>IF(Z15&lt;Z31,Y15,Y31)</f>
        <v>11</v>
      </c>
      <c r="AC46" s="102" t="str">
        <f t="shared" si="0"/>
        <v>МЛД</v>
      </c>
      <c r="AD46" s="102"/>
      <c r="AE46" s="102"/>
      <c r="AF46" s="103" t="str">
        <f t="shared" si="1"/>
        <v>Недєалко Іван</v>
      </c>
      <c r="AG46" s="103"/>
      <c r="AH46" s="103"/>
      <c r="AI46" s="103"/>
      <c r="AJ46" s="103"/>
      <c r="AK46" s="103"/>
      <c r="AL46" s="104"/>
    </row>
    <row r="47" spans="1:38" ht="10.5" customHeight="1" thickBot="1">
      <c r="A47" s="90"/>
      <c r="B47" s="86"/>
      <c r="C47" s="91"/>
      <c r="D47" s="106"/>
      <c r="E47" s="107">
        <f>SUM(G47:H47)</f>
        <v>9</v>
      </c>
      <c r="F47" s="106"/>
      <c r="G47" s="107">
        <f>'[8]втішні_зустріч2'!$F$8</f>
        <v>9</v>
      </c>
      <c r="H47" s="107">
        <f>'[8]втішні_зустріч2'!$G$8</f>
        <v>0</v>
      </c>
      <c r="I47" s="108"/>
      <c r="J47" s="13"/>
      <c r="K47" s="105">
        <f>'[8]за 3м'!$B$8</f>
        <v>3</v>
      </c>
      <c r="L47" s="37">
        <f>'[8]за 3м'!K8</f>
        <v>4</v>
      </c>
      <c r="M47" s="105" t="str">
        <f>IF(K47&lt;&gt;" ",VLOOKUP(K47,all,8)," ")</f>
        <v>РУМ</v>
      </c>
      <c r="N47" s="37" t="s">
        <v>5</v>
      </c>
      <c r="O47" s="37" t="s">
        <v>6</v>
      </c>
      <c r="P47" s="13"/>
      <c r="Q47" s="62"/>
      <c r="R47" s="89"/>
      <c r="S47" s="62"/>
      <c r="T47" s="63"/>
      <c r="U47" s="69"/>
      <c r="V47" s="69"/>
      <c r="W47" s="62"/>
      <c r="X47" s="62"/>
      <c r="Y47" s="92"/>
      <c r="Z47" s="86"/>
      <c r="AA47" s="100">
        <f>AA46+1</f>
        <v>3</v>
      </c>
      <c r="AB47" s="101">
        <f>R48</f>
        <v>3</v>
      </c>
      <c r="AC47" s="102" t="str">
        <f t="shared" si="0"/>
        <v>РУМ</v>
      </c>
      <c r="AD47" s="102"/>
      <c r="AE47" s="102"/>
      <c r="AF47" s="103" t="str">
        <f t="shared" si="1"/>
        <v>Палагя Мінай</v>
      </c>
      <c r="AG47" s="103"/>
      <c r="AH47" s="103"/>
      <c r="AI47" s="103"/>
      <c r="AJ47" s="103"/>
      <c r="AK47" s="103"/>
      <c r="AL47" s="104"/>
    </row>
    <row r="48" spans="1:38" ht="10.5" customHeight="1" thickBot="1" thickTop="1">
      <c r="A48" s="90"/>
      <c r="B48" s="86"/>
      <c r="C48" s="91"/>
      <c r="D48" s="109">
        <f>'[8]втішні_зустріч2'!$B$9</f>
        <v>3</v>
      </c>
      <c r="E48" s="110">
        <f>'[8]втішні_зустріч2'!K9</f>
        <v>4</v>
      </c>
      <c r="F48" s="109" t="str">
        <f>IF(D48&lt;&gt;" ",VLOOKUP(D48,all,8)," ")</f>
        <v>РУМ</v>
      </c>
      <c r="G48" s="110" t="s">
        <v>5</v>
      </c>
      <c r="H48" s="110" t="s">
        <v>6</v>
      </c>
      <c r="I48" s="110"/>
      <c r="J48" s="108"/>
      <c r="K48" s="106"/>
      <c r="L48" s="107">
        <f>SUM(N48:O48)</f>
        <v>11</v>
      </c>
      <c r="M48" s="106"/>
      <c r="N48" s="107">
        <f>'[8]за 3м'!$F$8</f>
        <v>11</v>
      </c>
      <c r="O48" s="107">
        <f>'[8]за 3м'!$G$8</f>
        <v>0</v>
      </c>
      <c r="P48" s="108"/>
      <c r="Q48" s="62"/>
      <c r="R48" s="111">
        <f>IF(L47&gt;L49,K47,K49)</f>
        <v>3</v>
      </c>
      <c r="S48" s="112" t="str">
        <f>CONCATENATE(VLOOKUP(R48,all,2)," ",VLOOKUP(R48,all,3)," (",VLOOKUP(R48,all,12),")")</f>
        <v>Палагя Мінай (,РУМ)</v>
      </c>
      <c r="T48" s="113"/>
      <c r="U48" s="113"/>
      <c r="V48" s="113"/>
      <c r="W48" s="113"/>
      <c r="X48" s="113"/>
      <c r="Y48" s="114"/>
      <c r="Z48" s="86"/>
      <c r="AA48" s="100">
        <v>3</v>
      </c>
      <c r="AB48" s="101">
        <f>R57</f>
        <v>6</v>
      </c>
      <c r="AC48" s="102" t="str">
        <f t="shared" si="0"/>
        <v>ХРК</v>
      </c>
      <c r="AD48" s="102"/>
      <c r="AE48" s="102"/>
      <c r="AF48" s="103" t="str">
        <f t="shared" si="1"/>
        <v>Караченко Демід</v>
      </c>
      <c r="AG48" s="103"/>
      <c r="AH48" s="103"/>
      <c r="AI48" s="103"/>
      <c r="AJ48" s="103"/>
      <c r="AK48" s="103"/>
      <c r="AL48" s="104"/>
    </row>
    <row r="49" spans="1:38" ht="10.5" customHeight="1" thickTop="1">
      <c r="A49" s="90"/>
      <c r="B49" s="86"/>
      <c r="C49" s="91"/>
      <c r="D49" s="115"/>
      <c r="E49" s="37">
        <f>SUM(G49:H49)</f>
        <v>20</v>
      </c>
      <c r="F49" s="115"/>
      <c r="G49" s="37">
        <f>'[8]втішні_зустріч2'!$F$9</f>
        <v>20</v>
      </c>
      <c r="H49" s="37">
        <f>'[8]втішні_зустріч2'!$G$9</f>
        <v>0</v>
      </c>
      <c r="I49" s="13"/>
      <c r="J49" s="13"/>
      <c r="K49" s="109">
        <f>'[8]за 3м'!$B$9</f>
        <v>2</v>
      </c>
      <c r="L49" s="110">
        <f>'[8]за 3м'!K9</f>
        <v>0</v>
      </c>
      <c r="M49" s="109" t="str">
        <f>IF(K49&lt;&gt;" ",VLOOKUP(K49,all,8)," ")</f>
        <v>МЛТ</v>
      </c>
      <c r="N49" s="37" t="s">
        <v>5</v>
      </c>
      <c r="O49" s="110" t="s">
        <v>6</v>
      </c>
      <c r="P49" s="110"/>
      <c r="Q49" s="56"/>
      <c r="R49" s="116"/>
      <c r="S49" s="117"/>
      <c r="T49" s="118"/>
      <c r="U49" s="118"/>
      <c r="V49" s="118"/>
      <c r="W49" s="118"/>
      <c r="X49" s="118"/>
      <c r="Y49" s="119"/>
      <c r="Z49" s="62"/>
      <c r="AA49" s="100">
        <v>5</v>
      </c>
      <c r="AB49" s="101">
        <f>IF(L47&gt;L49,K49,K47)</f>
        <v>2</v>
      </c>
      <c r="AC49" s="102" t="str">
        <f t="shared" si="0"/>
        <v>МЛТ</v>
      </c>
      <c r="AD49" s="102"/>
      <c r="AE49" s="102"/>
      <c r="AF49" s="103" t="str">
        <f t="shared" si="1"/>
        <v>Купадзе Мурад</v>
      </c>
      <c r="AG49" s="103"/>
      <c r="AH49" s="103"/>
      <c r="AI49" s="103"/>
      <c r="AJ49" s="103"/>
      <c r="AK49" s="103"/>
      <c r="AL49" s="104"/>
    </row>
    <row r="50" spans="1:38" ht="10.5" customHeight="1">
      <c r="A50" s="90"/>
      <c r="B50" s="86"/>
      <c r="C50" s="91"/>
      <c r="D50" s="13"/>
      <c r="E50" s="13"/>
      <c r="F50" s="13"/>
      <c r="G50" s="13"/>
      <c r="H50" s="13"/>
      <c r="I50" s="13"/>
      <c r="J50" s="13"/>
      <c r="K50" s="115"/>
      <c r="L50" s="37">
        <f>SUM(N50:O50)</f>
        <v>11</v>
      </c>
      <c r="M50" s="115"/>
      <c r="N50" s="37">
        <f>'[8]за 3м'!$F$8</f>
        <v>11</v>
      </c>
      <c r="O50" s="37">
        <f>'[8]за 3м'!$G$9</f>
        <v>0</v>
      </c>
      <c r="P50" s="13"/>
      <c r="Q50" s="62"/>
      <c r="R50" s="89"/>
      <c r="S50" s="62"/>
      <c r="T50" s="63"/>
      <c r="U50" s="69"/>
      <c r="V50" s="69"/>
      <c r="W50" s="62"/>
      <c r="X50" s="62"/>
      <c r="Y50" s="62"/>
      <c r="Z50" s="62"/>
      <c r="AA50" s="100">
        <v>5</v>
      </c>
      <c r="AB50" s="101">
        <f>IF(L56&gt;L58,K58,K56)</f>
        <v>13</v>
      </c>
      <c r="AC50" s="102" t="str">
        <f t="shared" si="0"/>
        <v>ДАГ</v>
      </c>
      <c r="AD50" s="102"/>
      <c r="AE50" s="102"/>
      <c r="AF50" s="103" t="str">
        <f t="shared" si="1"/>
        <v>Саадулаєв Асхаб</v>
      </c>
      <c r="AG50" s="103"/>
      <c r="AH50" s="103"/>
      <c r="AI50" s="103"/>
      <c r="AJ50" s="103"/>
      <c r="AK50" s="103"/>
      <c r="AL50" s="104"/>
    </row>
    <row r="51" spans="1:38" ht="10.5" customHeight="1">
      <c r="A51" s="90"/>
      <c r="B51" s="86"/>
      <c r="C51" s="91"/>
      <c r="D51" s="91"/>
      <c r="E51" s="91"/>
      <c r="F51" s="91"/>
      <c r="G51" s="79"/>
      <c r="H51" s="79"/>
      <c r="I51" s="88"/>
      <c r="J51" s="88"/>
      <c r="K51" s="89"/>
      <c r="L51" s="62"/>
      <c r="M51" s="63"/>
      <c r="N51" s="69"/>
      <c r="O51" s="69"/>
      <c r="P51" s="62"/>
      <c r="Q51" s="62"/>
      <c r="R51" s="92"/>
      <c r="S51" s="86"/>
      <c r="T51" s="92"/>
      <c r="U51" s="69"/>
      <c r="V51" s="69"/>
      <c r="W51" s="62"/>
      <c r="X51" s="62"/>
      <c r="Y51" s="62"/>
      <c r="Z51" s="62"/>
      <c r="AA51" s="120">
        <v>7</v>
      </c>
      <c r="AB51" s="101">
        <f>'[8]данные'!K17</f>
        <v>9</v>
      </c>
      <c r="AC51" s="102" t="str">
        <f t="shared" si="0"/>
        <v>БЛР</v>
      </c>
      <c r="AD51" s="102"/>
      <c r="AE51" s="102"/>
      <c r="AF51" s="103" t="str">
        <f t="shared" si="1"/>
        <v>Погосян Аркадій</v>
      </c>
      <c r="AG51" s="103"/>
      <c r="AH51" s="103"/>
      <c r="AI51" s="103"/>
      <c r="AJ51" s="103"/>
      <c r="AK51" s="103"/>
      <c r="AL51" s="104"/>
    </row>
    <row r="52" spans="1:38" ht="10.5" customHeight="1">
      <c r="A52" s="90"/>
      <c r="B52" s="86"/>
      <c r="C52" s="91"/>
      <c r="D52" s="91"/>
      <c r="E52" s="91"/>
      <c r="F52" s="91"/>
      <c r="G52" s="79"/>
      <c r="H52" s="79"/>
      <c r="I52" s="88"/>
      <c r="J52" s="88"/>
      <c r="K52" s="89"/>
      <c r="L52" s="62"/>
      <c r="M52" s="63"/>
      <c r="N52" s="69"/>
      <c r="O52" s="69"/>
      <c r="P52" s="62"/>
      <c r="Q52" s="62"/>
      <c r="R52" s="92"/>
      <c r="S52" s="86"/>
      <c r="T52" s="92"/>
      <c r="U52" s="79"/>
      <c r="V52" s="79"/>
      <c r="W52" s="62"/>
      <c r="X52" s="62"/>
      <c r="Y52" s="62"/>
      <c r="Z52" s="62"/>
      <c r="AA52" s="120">
        <v>8</v>
      </c>
      <c r="AB52" s="101">
        <f>'[8]данные'!K18</f>
        <v>5</v>
      </c>
      <c r="AC52" s="102" t="str">
        <f t="shared" si="0"/>
        <v>ПЛТ</v>
      </c>
      <c r="AD52" s="102"/>
      <c r="AE52" s="102"/>
      <c r="AF52" s="103" t="str">
        <f t="shared" si="1"/>
        <v>Пасечніченко Денис</v>
      </c>
      <c r="AG52" s="103"/>
      <c r="AH52" s="103"/>
      <c r="AI52" s="103"/>
      <c r="AJ52" s="103"/>
      <c r="AK52" s="103"/>
      <c r="AL52" s="104"/>
    </row>
    <row r="53" spans="1:38" ht="10.5" customHeight="1">
      <c r="A53" s="90"/>
      <c r="B53" s="86"/>
      <c r="C53" s="91"/>
      <c r="D53" s="91"/>
      <c r="E53" s="91"/>
      <c r="F53" s="97" t="s">
        <v>10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69"/>
      <c r="V53" s="69"/>
      <c r="W53" s="62"/>
      <c r="X53" s="62"/>
      <c r="Y53" s="62"/>
      <c r="Z53" s="62"/>
      <c r="AA53" s="120">
        <v>9</v>
      </c>
      <c r="AB53" s="101">
        <f>'[8]данные'!K19</f>
        <v>12</v>
      </c>
      <c r="AC53" s="102" t="str">
        <f t="shared" si="0"/>
        <v>ПЛТ</v>
      </c>
      <c r="AD53" s="102"/>
      <c r="AE53" s="102"/>
      <c r="AF53" s="103" t="str">
        <f t="shared" si="1"/>
        <v>Долідзе Алфес</v>
      </c>
      <c r="AG53" s="103"/>
      <c r="AH53" s="103"/>
      <c r="AI53" s="103"/>
      <c r="AJ53" s="103"/>
      <c r="AK53" s="103"/>
      <c r="AL53" s="104"/>
    </row>
    <row r="54" spans="1:38" ht="10.5" customHeight="1">
      <c r="A54" s="90"/>
      <c r="B54" s="86"/>
      <c r="C54" s="91"/>
      <c r="D54" s="91"/>
      <c r="E54" s="91"/>
      <c r="F54" s="91"/>
      <c r="G54" s="79"/>
      <c r="H54" s="79"/>
      <c r="I54" s="88"/>
      <c r="J54" s="88"/>
      <c r="K54" s="121"/>
      <c r="L54" s="86"/>
      <c r="M54" s="92"/>
      <c r="N54" s="79"/>
      <c r="O54" s="79"/>
      <c r="P54" s="62"/>
      <c r="Q54" s="62"/>
      <c r="R54" s="62"/>
      <c r="S54" s="62"/>
      <c r="T54" s="63"/>
      <c r="U54" s="69"/>
      <c r="V54" s="69"/>
      <c r="W54" s="62"/>
      <c r="X54" s="62"/>
      <c r="Y54" s="62"/>
      <c r="Z54" s="62"/>
      <c r="AA54" s="120">
        <v>10</v>
      </c>
      <c r="AB54" s="101">
        <f>'[8]данные'!K20</f>
        <v>1</v>
      </c>
      <c r="AC54" s="102" t="str">
        <f t="shared" si="0"/>
        <v>КРГ</v>
      </c>
      <c r="AD54" s="102"/>
      <c r="AE54" s="102"/>
      <c r="AF54" s="103" t="str">
        <f t="shared" si="1"/>
        <v>Кравцов Даніїл</v>
      </c>
      <c r="AG54" s="103"/>
      <c r="AH54" s="103"/>
      <c r="AI54" s="103"/>
      <c r="AJ54" s="103"/>
      <c r="AK54" s="103"/>
      <c r="AL54" s="104"/>
    </row>
    <row r="55" spans="1:38" ht="10.5" customHeight="1">
      <c r="A55" s="90"/>
      <c r="B55" s="86"/>
      <c r="C55" s="91"/>
      <c r="D55" s="105">
        <f>'[8]втішні_зустріч2'!$B$10</f>
        <v>10</v>
      </c>
      <c r="E55" s="37">
        <f>'[8]втішні_зустріч2'!K10</f>
        <v>0</v>
      </c>
      <c r="F55" s="105" t="str">
        <f>IF(D55&lt;&gt;" ",VLOOKUP(D55,all,8)," ")</f>
        <v>МЛД</v>
      </c>
      <c r="G55" s="37" t="s">
        <v>5</v>
      </c>
      <c r="H55" s="37" t="s">
        <v>6</v>
      </c>
      <c r="I55" s="13"/>
      <c r="J55" s="13"/>
      <c r="K55" s="13"/>
      <c r="L55" s="13"/>
      <c r="M55" s="13"/>
      <c r="P55" s="13"/>
      <c r="Q55" s="62"/>
      <c r="R55" s="62"/>
      <c r="S55" s="62"/>
      <c r="T55" s="63"/>
      <c r="U55" s="69"/>
      <c r="V55" s="69"/>
      <c r="W55" s="62"/>
      <c r="X55" s="62"/>
      <c r="Y55" s="62"/>
      <c r="Z55" s="62"/>
      <c r="AA55" s="120">
        <v>11</v>
      </c>
      <c r="AB55" s="101">
        <f>'[8]данные'!K21</f>
        <v>10</v>
      </c>
      <c r="AC55" s="102" t="str">
        <f t="shared" si="0"/>
        <v>МЛД</v>
      </c>
      <c r="AD55" s="102"/>
      <c r="AE55" s="102"/>
      <c r="AF55" s="103" t="str">
        <f t="shared" si="1"/>
        <v>Іхізлі Іван</v>
      </c>
      <c r="AG55" s="103"/>
      <c r="AH55" s="103"/>
      <c r="AI55" s="103"/>
      <c r="AJ55" s="103"/>
      <c r="AK55" s="103"/>
      <c r="AL55" s="104"/>
    </row>
    <row r="56" spans="1:38" ht="10.5" customHeight="1" thickBot="1">
      <c r="A56" s="90"/>
      <c r="B56" s="86"/>
      <c r="C56" s="91"/>
      <c r="D56" s="106"/>
      <c r="E56" s="107">
        <f>SUM(G56:H56)</f>
        <v>0</v>
      </c>
      <c r="F56" s="106"/>
      <c r="G56" s="107">
        <f>'[8]втішні_зустріч2'!$F$10</f>
        <v>0</v>
      </c>
      <c r="H56" s="107">
        <f>'[8]втішні_зустріч2'!$G$10</f>
        <v>0</v>
      </c>
      <c r="I56" s="108"/>
      <c r="J56" s="13"/>
      <c r="K56" s="105">
        <f>'[8]за 3м'!$B$10</f>
        <v>13</v>
      </c>
      <c r="L56" s="37">
        <f>'[8]за 3м'!K10</f>
        <v>0</v>
      </c>
      <c r="M56" s="105" t="str">
        <f>IF(K56&lt;&gt;" ",VLOOKUP(K56,all,8)," ")</f>
        <v>ДАГ</v>
      </c>
      <c r="N56" s="37" t="s">
        <v>5</v>
      </c>
      <c r="O56" s="37" t="s">
        <v>6</v>
      </c>
      <c r="P56" s="13"/>
      <c r="Q56" s="62"/>
      <c r="R56" s="62"/>
      <c r="S56" s="62"/>
      <c r="T56" s="63"/>
      <c r="U56" s="69"/>
      <c r="V56" s="69"/>
      <c r="W56" s="62"/>
      <c r="X56" s="62"/>
      <c r="Y56" s="62"/>
      <c r="Z56" s="62"/>
      <c r="AA56" s="120">
        <v>12</v>
      </c>
      <c r="AB56" s="101">
        <f>'[8]данные'!K22</f>
        <v>8</v>
      </c>
      <c r="AC56" s="102" t="str">
        <f t="shared" si="0"/>
        <v>БЛР</v>
      </c>
      <c r="AD56" s="102"/>
      <c r="AE56" s="102"/>
      <c r="AF56" s="103" t="str">
        <f t="shared" si="1"/>
        <v>Гасанов Георгій</v>
      </c>
      <c r="AG56" s="103"/>
      <c r="AH56" s="103"/>
      <c r="AI56" s="103"/>
      <c r="AJ56" s="103"/>
      <c r="AK56" s="103"/>
      <c r="AL56" s="104"/>
    </row>
    <row r="57" spans="1:38" ht="10.5" customHeight="1" thickBot="1" thickTop="1">
      <c r="A57" s="90"/>
      <c r="B57" s="86"/>
      <c r="C57" s="91"/>
      <c r="D57" s="109">
        <f>'[8]втішні_зустріч2'!$B$11</f>
        <v>13</v>
      </c>
      <c r="E57" s="110">
        <f>'[8]втішні_зустріч2'!K11</f>
        <v>3</v>
      </c>
      <c r="F57" s="109" t="str">
        <f>IF(D57&lt;&gt;" ",VLOOKUP(D57,all,8)," ")</f>
        <v>ДАГ</v>
      </c>
      <c r="G57" s="110" t="s">
        <v>5</v>
      </c>
      <c r="H57" s="110" t="s">
        <v>6</v>
      </c>
      <c r="I57" s="110"/>
      <c r="J57" s="108"/>
      <c r="K57" s="106"/>
      <c r="L57" s="107">
        <f>SUM(N57:O57)</f>
        <v>8</v>
      </c>
      <c r="M57" s="106"/>
      <c r="N57" s="107">
        <f>'[8]за 3м'!$F$10</f>
        <v>8</v>
      </c>
      <c r="O57" s="107">
        <f>'[8]за 3м'!$G$10</f>
        <v>0</v>
      </c>
      <c r="P57" s="108"/>
      <c r="Q57" s="62"/>
      <c r="R57" s="111">
        <f>IF(L56&gt;L58,K56,K58)</f>
        <v>6</v>
      </c>
      <c r="S57" s="112" t="str">
        <f>CONCATENATE(VLOOKUP(R57,all,2)," ",VLOOKUP(R57,all,3)," (",VLOOKUP(R57,all,12),")")</f>
        <v>Караченко Демід (-Д1,ХРК)</v>
      </c>
      <c r="T57" s="113"/>
      <c r="U57" s="113"/>
      <c r="V57" s="113"/>
      <c r="W57" s="113"/>
      <c r="X57" s="113"/>
      <c r="Y57" s="114"/>
      <c r="Z57" s="62"/>
      <c r="AA57" s="120">
        <v>13</v>
      </c>
      <c r="AB57" s="101">
        <f>'[8]данные'!K23</f>
        <v>7</v>
      </c>
      <c r="AC57" s="102" t="str">
        <f t="shared" si="0"/>
        <v>РУМ</v>
      </c>
      <c r="AD57" s="102"/>
      <c r="AE57" s="102"/>
      <c r="AF57" s="103" t="str">
        <f t="shared" si="1"/>
        <v>Гросул Андріан</v>
      </c>
      <c r="AG57" s="103"/>
      <c r="AH57" s="103"/>
      <c r="AI57" s="103"/>
      <c r="AJ57" s="103"/>
      <c r="AK57" s="103"/>
      <c r="AL57" s="104"/>
    </row>
    <row r="58" spans="1:38" ht="10.5" customHeight="1" thickTop="1">
      <c r="A58" s="90"/>
      <c r="B58" s="86"/>
      <c r="C58" s="91"/>
      <c r="D58" s="115"/>
      <c r="E58" s="37">
        <f>SUM(G58:H58)</f>
        <v>8</v>
      </c>
      <c r="F58" s="115"/>
      <c r="G58" s="37">
        <f>'[8]втішні_зустріч2'!$F$11</f>
        <v>8</v>
      </c>
      <c r="H58" s="37">
        <f>'[8]втішні_зустріч1'!$G$11</f>
        <v>0</v>
      </c>
      <c r="I58" s="13"/>
      <c r="J58" s="13"/>
      <c r="K58" s="109">
        <f>'[8]за 3м'!$B$11</f>
        <v>6</v>
      </c>
      <c r="L58" s="110">
        <f>'[8]за 3м'!K11</f>
        <v>5</v>
      </c>
      <c r="M58" s="109" t="str">
        <f>IF(K58&lt;&gt;" ",VLOOKUP(K58,all,8)," ")</f>
        <v>ХРК</v>
      </c>
      <c r="N58" s="110" t="s">
        <v>5</v>
      </c>
      <c r="O58" s="110" t="s">
        <v>6</v>
      </c>
      <c r="P58" s="110"/>
      <c r="Q58" s="56"/>
      <c r="R58" s="116"/>
      <c r="S58" s="117"/>
      <c r="T58" s="118"/>
      <c r="U58" s="118"/>
      <c r="V58" s="118"/>
      <c r="W58" s="118"/>
      <c r="X58" s="118"/>
      <c r="Y58" s="119"/>
      <c r="Z58" s="62"/>
      <c r="AA58" s="120"/>
      <c r="AB58" s="101"/>
      <c r="AC58" s="102"/>
      <c r="AD58" s="102"/>
      <c r="AE58" s="102"/>
      <c r="AF58" s="103"/>
      <c r="AG58" s="103"/>
      <c r="AH58" s="103"/>
      <c r="AI58" s="103"/>
      <c r="AJ58" s="103"/>
      <c r="AK58" s="103"/>
      <c r="AL58" s="104"/>
    </row>
    <row r="59" spans="1:38" ht="10.5" customHeight="1">
      <c r="A59" s="90"/>
      <c r="B59" s="86"/>
      <c r="C59" s="91"/>
      <c r="D59" s="13"/>
      <c r="E59" s="13"/>
      <c r="F59" s="13"/>
      <c r="G59" s="13"/>
      <c r="H59" s="13"/>
      <c r="I59" s="13"/>
      <c r="J59" s="13"/>
      <c r="K59" s="115"/>
      <c r="L59" s="37">
        <f>SUM(N59:O59)</f>
        <v>10</v>
      </c>
      <c r="M59" s="115"/>
      <c r="N59" s="37">
        <f>'[8]за 3м'!$F$11</f>
        <v>10</v>
      </c>
      <c r="O59" s="37">
        <f>'[8]за 3м'!$G$11</f>
        <v>0</v>
      </c>
      <c r="P59" s="13"/>
      <c r="Q59" s="62"/>
      <c r="R59" s="92"/>
      <c r="S59" s="86"/>
      <c r="T59" s="92"/>
      <c r="U59" s="69"/>
      <c r="V59" s="69"/>
      <c r="W59" s="62"/>
      <c r="X59" s="62"/>
      <c r="Y59" s="62"/>
      <c r="Z59" s="62"/>
      <c r="AA59" s="120"/>
      <c r="AB59" s="101"/>
      <c r="AC59" s="102"/>
      <c r="AD59" s="102"/>
      <c r="AE59" s="102"/>
      <c r="AF59" s="103"/>
      <c r="AG59" s="103"/>
      <c r="AH59" s="103"/>
      <c r="AI59" s="103"/>
      <c r="AJ59" s="103"/>
      <c r="AK59" s="103"/>
      <c r="AL59" s="104"/>
    </row>
    <row r="60" spans="1:38" ht="10.5" customHeight="1">
      <c r="A60" s="90"/>
      <c r="B60" s="86"/>
      <c r="C60" s="91"/>
      <c r="D60" s="91"/>
      <c r="E60" s="91"/>
      <c r="F60" s="91"/>
      <c r="G60" s="79"/>
      <c r="H60" s="79"/>
      <c r="I60" s="88"/>
      <c r="J60" s="88"/>
      <c r="K60" s="89"/>
      <c r="L60" s="62"/>
      <c r="M60" s="63"/>
      <c r="N60" s="69"/>
      <c r="O60" s="69"/>
      <c r="P60" s="62"/>
      <c r="Q60" s="62"/>
      <c r="R60" s="92"/>
      <c r="S60" s="86"/>
      <c r="T60" s="92"/>
      <c r="U60" s="79"/>
      <c r="V60" s="79"/>
      <c r="W60" s="62"/>
      <c r="X60" s="62"/>
      <c r="Y60" s="62"/>
      <c r="Z60" s="62"/>
      <c r="AA60" s="120"/>
      <c r="AB60" s="101"/>
      <c r="AC60" s="102"/>
      <c r="AD60" s="102"/>
      <c r="AE60" s="102"/>
      <c r="AF60" s="103"/>
      <c r="AG60" s="103"/>
      <c r="AH60" s="103"/>
      <c r="AI60" s="103"/>
      <c r="AJ60" s="103"/>
      <c r="AK60" s="103"/>
      <c r="AL60" s="104"/>
    </row>
    <row r="61" spans="1:38" ht="9" customHeight="1">
      <c r="A61" s="90"/>
      <c r="B61" s="86"/>
      <c r="C61" s="91"/>
      <c r="D61" s="91"/>
      <c r="E61" s="91"/>
      <c r="F61" s="91"/>
      <c r="G61" s="79"/>
      <c r="H61" s="79"/>
      <c r="I61" s="88"/>
      <c r="J61" s="88"/>
      <c r="K61" s="121"/>
      <c r="L61" s="86"/>
      <c r="M61" s="92"/>
      <c r="N61" s="69"/>
      <c r="O61" s="69"/>
      <c r="P61" s="62"/>
      <c r="Q61" s="62"/>
      <c r="R61" s="89"/>
      <c r="S61" s="62"/>
      <c r="T61" s="63"/>
      <c r="U61" s="69"/>
      <c r="V61" s="69"/>
      <c r="W61" s="62"/>
      <c r="X61" s="62"/>
      <c r="Y61" s="62"/>
      <c r="Z61" s="62"/>
      <c r="AA61" s="63"/>
      <c r="AB61" s="69"/>
      <c r="AC61" s="69"/>
      <c r="AD61" s="62"/>
      <c r="AE61" s="62"/>
      <c r="AF61" s="62"/>
      <c r="AG61" s="62"/>
      <c r="AH61" s="63"/>
      <c r="AI61" s="63"/>
      <c r="AJ61" s="63"/>
      <c r="AK61" s="63"/>
      <c r="AL61" s="62"/>
    </row>
    <row r="62" spans="1:38" ht="9" customHeight="1">
      <c r="A62" s="90"/>
      <c r="B62" s="86"/>
      <c r="C62" s="91"/>
      <c r="D62" s="91"/>
      <c r="E62" s="91"/>
      <c r="F62" s="91"/>
      <c r="G62" s="79"/>
      <c r="H62" s="79"/>
      <c r="I62" s="88"/>
      <c r="J62" s="88"/>
      <c r="K62" s="121"/>
      <c r="L62" s="86"/>
      <c r="M62" s="92"/>
      <c r="N62" s="79"/>
      <c r="O62" s="79"/>
      <c r="P62" s="62"/>
      <c r="Q62" s="62"/>
      <c r="R62" s="89"/>
      <c r="S62" s="62"/>
      <c r="T62" s="63"/>
      <c r="U62" s="69"/>
      <c r="V62" s="69"/>
      <c r="W62" s="62"/>
      <c r="X62" s="62"/>
      <c r="Y62" s="62"/>
      <c r="Z62" s="62"/>
      <c r="AA62" s="63"/>
      <c r="AB62" s="69"/>
      <c r="AC62" s="69"/>
      <c r="AD62" s="62"/>
      <c r="AE62" s="62"/>
      <c r="AF62" s="62"/>
      <c r="AG62" s="62"/>
      <c r="AH62" s="63"/>
      <c r="AI62" s="63"/>
      <c r="AJ62" s="63"/>
      <c r="AK62" s="63"/>
      <c r="AL62" s="62"/>
    </row>
    <row r="63" spans="1:38" ht="9" customHeight="1">
      <c r="A63" s="90"/>
      <c r="B63" s="86"/>
      <c r="C63" s="91"/>
      <c r="D63" s="91"/>
      <c r="E63" s="91"/>
      <c r="F63" s="91"/>
      <c r="G63" s="79"/>
      <c r="H63" s="79"/>
      <c r="I63" s="88"/>
      <c r="J63" s="88"/>
      <c r="K63" s="89"/>
      <c r="L63" s="62"/>
      <c r="M63" s="63"/>
      <c r="N63" s="69"/>
      <c r="O63" s="69"/>
      <c r="P63" s="62"/>
      <c r="Q63" s="62"/>
      <c r="R63" s="89"/>
      <c r="S63" s="62"/>
      <c r="T63" s="63"/>
      <c r="U63" s="69"/>
      <c r="V63" s="69"/>
      <c r="W63" s="62"/>
      <c r="X63" s="62"/>
      <c r="Y63" s="92"/>
      <c r="Z63" s="86"/>
      <c r="AA63" s="92"/>
      <c r="AB63" s="69"/>
      <c r="AC63" s="69"/>
      <c r="AD63" s="62"/>
      <c r="AE63" s="62"/>
      <c r="AF63" s="62"/>
      <c r="AG63" s="62"/>
      <c r="AH63" s="63"/>
      <c r="AI63" s="63"/>
      <c r="AJ63" s="63"/>
      <c r="AK63" s="63"/>
      <c r="AL63" s="62"/>
    </row>
    <row r="64" spans="1:38" s="123" customFormat="1" ht="12.75" customHeight="1" hidden="1" outlineLevel="1">
      <c r="A64" s="122" t="str">
        <f>CONCATENATE("Головний суддя________________",'[2]Лист3'!$B$6,"                                             Головний секретар__________________",'[2]Лист3'!$B$7)</f>
        <v>Головний суддя________________Грдзелідзе С.Р.                                             Головний секретар__________________Клімчук Г.О.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</row>
    <row r="65" spans="1:39" ht="9" customHeight="1" collapsed="1">
      <c r="A65" s="90"/>
      <c r="B65" s="86"/>
      <c r="C65" s="91"/>
      <c r="D65" s="91"/>
      <c r="E65" s="91"/>
      <c r="F65" s="91"/>
      <c r="G65" s="79"/>
      <c r="H65" s="79"/>
      <c r="I65" s="88"/>
      <c r="J65" s="88"/>
      <c r="K65" s="121"/>
      <c r="L65" s="86"/>
      <c r="M65" s="92"/>
      <c r="N65" s="69"/>
      <c r="O65" s="69"/>
      <c r="P65" s="62"/>
      <c r="Q65" s="62"/>
      <c r="R65" s="89"/>
      <c r="S65" s="62"/>
      <c r="T65" s="63"/>
      <c r="U65" s="69"/>
      <c r="V65" s="69"/>
      <c r="W65" s="62"/>
      <c r="X65" s="62"/>
      <c r="Y65" s="62"/>
      <c r="Z65" s="62"/>
      <c r="AA65" s="63"/>
      <c r="AB65" s="69"/>
      <c r="AC65" s="69"/>
      <c r="AD65" s="62"/>
      <c r="AE65" s="62"/>
      <c r="AF65" s="62"/>
      <c r="AG65" s="62"/>
      <c r="AH65" s="63"/>
      <c r="AI65" s="63"/>
      <c r="AJ65" s="63"/>
      <c r="AK65" s="63"/>
      <c r="AL65" s="62"/>
      <c r="AM65" s="62"/>
    </row>
    <row r="66" spans="1:39" ht="9" customHeight="1">
      <c r="A66" s="90"/>
      <c r="B66" s="86"/>
      <c r="C66" s="91"/>
      <c r="D66" s="91"/>
      <c r="E66" s="91"/>
      <c r="F66" s="91"/>
      <c r="G66" s="79"/>
      <c r="H66" s="79"/>
      <c r="I66" s="88"/>
      <c r="J66" s="88"/>
      <c r="K66" s="121"/>
      <c r="L66" s="86"/>
      <c r="M66" s="92"/>
      <c r="N66" s="79"/>
      <c r="O66" s="79"/>
      <c r="P66" s="62"/>
      <c r="Q66" s="62"/>
      <c r="R66" s="89"/>
      <c r="S66" s="62"/>
      <c r="T66" s="63"/>
      <c r="U66" s="69"/>
      <c r="V66" s="69"/>
      <c r="W66" s="62"/>
      <c r="X66" s="62"/>
      <c r="Y66" s="62"/>
      <c r="Z66" s="62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  <c r="AL66" s="125"/>
      <c r="AM66" s="62"/>
    </row>
    <row r="67" spans="1:39" ht="9" customHeight="1">
      <c r="A67" s="90"/>
      <c r="B67" s="86"/>
      <c r="C67" s="91"/>
      <c r="D67" s="91"/>
      <c r="E67" s="91"/>
      <c r="F67" s="91"/>
      <c r="G67" s="79"/>
      <c r="H67" s="79"/>
      <c r="I67" s="88"/>
      <c r="J67" s="88"/>
      <c r="K67" s="89"/>
      <c r="L67" s="62"/>
      <c r="M67" s="63"/>
      <c r="N67" s="69"/>
      <c r="O67" s="69"/>
      <c r="P67" s="62"/>
      <c r="Q67" s="62"/>
      <c r="R67" s="92"/>
      <c r="S67" s="86"/>
      <c r="T67" s="92"/>
      <c r="U67" s="69"/>
      <c r="V67" s="69"/>
      <c r="W67" s="62"/>
      <c r="X67" s="62"/>
      <c r="Y67" s="62"/>
      <c r="Z67" s="62"/>
      <c r="AA67" s="63"/>
      <c r="AB67" s="69"/>
      <c r="AC67" s="69"/>
      <c r="AD67" s="62"/>
      <c r="AE67" s="62"/>
      <c r="AF67" s="62"/>
      <c r="AG67" s="62"/>
      <c r="AH67" s="63"/>
      <c r="AI67" s="63"/>
      <c r="AJ67" s="63"/>
      <c r="AK67" s="63"/>
      <c r="AL67" s="62"/>
      <c r="AM67" s="62"/>
    </row>
    <row r="68" spans="1:39" ht="9" customHeight="1">
      <c r="A68" s="90"/>
      <c r="B68" s="86"/>
      <c r="C68" s="91"/>
      <c r="D68" s="91"/>
      <c r="E68" s="91"/>
      <c r="F68" s="91"/>
      <c r="G68" s="79"/>
      <c r="H68" s="79"/>
      <c r="I68" s="88"/>
      <c r="J68" s="88"/>
      <c r="K68" s="89"/>
      <c r="L68" s="62"/>
      <c r="M68" s="63"/>
      <c r="N68" s="69"/>
      <c r="O68" s="69"/>
      <c r="P68" s="62"/>
      <c r="Q68" s="62"/>
      <c r="R68" s="92"/>
      <c r="S68" s="86"/>
      <c r="T68" s="92"/>
      <c r="U68" s="79"/>
      <c r="V68" s="79"/>
      <c r="W68" s="62"/>
      <c r="X68" s="62"/>
      <c r="Y68" s="62"/>
      <c r="Z68" s="62"/>
      <c r="AA68" s="63"/>
      <c r="AB68" s="69"/>
      <c r="AC68" s="69"/>
      <c r="AD68" s="62"/>
      <c r="AE68" s="62"/>
      <c r="AF68" s="62"/>
      <c r="AG68" s="62"/>
      <c r="AH68" s="63"/>
      <c r="AI68" s="63"/>
      <c r="AJ68" s="63"/>
      <c r="AK68" s="63"/>
      <c r="AL68" s="62"/>
      <c r="AM68" s="62"/>
    </row>
    <row r="69" spans="1:39" ht="9" customHeight="1">
      <c r="A69" s="90"/>
      <c r="B69" s="86"/>
      <c r="C69" s="91"/>
      <c r="D69" s="91"/>
      <c r="E69" s="91"/>
      <c r="F69" s="91"/>
      <c r="G69" s="79"/>
      <c r="H69" s="79"/>
      <c r="I69" s="88"/>
      <c r="J69" s="88"/>
      <c r="K69" s="121"/>
      <c r="L69" s="86"/>
      <c r="M69" s="92"/>
      <c r="N69" s="69"/>
      <c r="O69" s="69"/>
      <c r="P69" s="62"/>
      <c r="Q69" s="62"/>
      <c r="R69" s="62"/>
      <c r="S69" s="62"/>
      <c r="T69" s="63"/>
      <c r="U69" s="69"/>
      <c r="V69" s="69"/>
      <c r="W69" s="62"/>
      <c r="X69" s="62"/>
      <c r="Y69" s="62"/>
      <c r="Z69" s="62"/>
      <c r="AA69" s="63"/>
      <c r="AB69" s="69"/>
      <c r="AC69" s="69"/>
      <c r="AD69" s="62"/>
      <c r="AE69" s="62"/>
      <c r="AF69" s="62"/>
      <c r="AG69" s="62"/>
      <c r="AH69" s="63"/>
      <c r="AI69" s="63"/>
      <c r="AJ69" s="63"/>
      <c r="AK69" s="63"/>
      <c r="AL69" s="62"/>
      <c r="AM69" s="62"/>
    </row>
    <row r="70" spans="1:39" ht="9" customHeight="1">
      <c r="A70" s="90"/>
      <c r="B70" s="86"/>
      <c r="C70" s="91"/>
      <c r="D70" s="91"/>
      <c r="E70" s="91"/>
      <c r="F70" s="91"/>
      <c r="G70" s="79"/>
      <c r="H70" s="79"/>
      <c r="I70" s="88"/>
      <c r="J70" s="88"/>
      <c r="K70" s="121"/>
      <c r="L70" s="86"/>
      <c r="M70" s="92"/>
      <c r="N70" s="79"/>
      <c r="O70" s="79"/>
      <c r="P70" s="62"/>
      <c r="Q70" s="62"/>
      <c r="R70" s="62"/>
      <c r="S70" s="62"/>
      <c r="T70" s="63"/>
      <c r="U70" s="69"/>
      <c r="V70" s="69"/>
      <c r="W70" s="62"/>
      <c r="X70" s="62"/>
      <c r="Y70" s="62"/>
      <c r="Z70" s="62"/>
      <c r="AA70" s="63"/>
      <c r="AB70" s="69"/>
      <c r="AC70" s="69"/>
      <c r="AD70" s="62"/>
      <c r="AE70" s="62"/>
      <c r="AF70" s="62"/>
      <c r="AG70" s="62"/>
      <c r="AH70" s="63"/>
      <c r="AI70" s="63"/>
      <c r="AJ70" s="63"/>
      <c r="AK70" s="63"/>
      <c r="AL70" s="62"/>
      <c r="AM70" s="62"/>
    </row>
    <row r="71" spans="1:39" ht="9" customHeight="1">
      <c r="A71" s="90"/>
      <c r="B71" s="86"/>
      <c r="C71" s="91"/>
      <c r="D71" s="91"/>
      <c r="E71" s="91"/>
      <c r="F71" s="91"/>
      <c r="G71" s="79"/>
      <c r="H71" s="79"/>
      <c r="I71" s="88"/>
      <c r="J71" s="88"/>
      <c r="K71" s="89"/>
      <c r="L71" s="62"/>
      <c r="M71" s="63"/>
      <c r="N71" s="69"/>
      <c r="O71" s="69"/>
      <c r="P71" s="62"/>
      <c r="Q71" s="62"/>
      <c r="R71" s="62"/>
      <c r="S71" s="62"/>
      <c r="T71" s="63"/>
      <c r="U71" s="69"/>
      <c r="V71" s="69"/>
      <c r="W71" s="62"/>
      <c r="X71" s="62"/>
      <c r="Y71" s="62"/>
      <c r="Z71" s="62"/>
      <c r="AA71" s="63"/>
      <c r="AB71" s="69"/>
      <c r="AC71" s="69"/>
      <c r="AD71" s="62"/>
      <c r="AE71" s="62"/>
      <c r="AF71" s="62"/>
      <c r="AG71" s="62"/>
      <c r="AH71" s="63"/>
      <c r="AI71" s="63"/>
      <c r="AJ71" s="63"/>
      <c r="AK71" s="63"/>
      <c r="AL71" s="62"/>
      <c r="AM71" s="62"/>
    </row>
    <row r="72" spans="4:39" ht="9" customHeight="1">
      <c r="D72" s="88"/>
      <c r="E72" s="88"/>
      <c r="F72" s="88"/>
      <c r="G72" s="126"/>
      <c r="H72" s="126"/>
      <c r="I72" s="88"/>
      <c r="J72" s="88"/>
      <c r="K72" s="62"/>
      <c r="L72" s="62"/>
      <c r="M72" s="63"/>
      <c r="N72" s="69"/>
      <c r="O72" s="69"/>
      <c r="P72" s="62"/>
      <c r="Q72" s="62"/>
      <c r="R72" s="62"/>
      <c r="S72" s="62"/>
      <c r="T72" s="63"/>
      <c r="U72" s="69"/>
      <c r="V72" s="69"/>
      <c r="W72" s="62"/>
      <c r="X72" s="62"/>
      <c r="Y72" s="62"/>
      <c r="Z72" s="62"/>
      <c r="AA72" s="63"/>
      <c r="AB72" s="69"/>
      <c r="AC72" s="69"/>
      <c r="AD72" s="62"/>
      <c r="AE72" s="62"/>
      <c r="AF72" s="62"/>
      <c r="AG72" s="62"/>
      <c r="AH72" s="63"/>
      <c r="AI72" s="63"/>
      <c r="AJ72" s="63"/>
      <c r="AK72" s="63"/>
      <c r="AL72" s="62"/>
      <c r="AM72" s="62"/>
    </row>
    <row r="73" spans="4:39" ht="9.75" customHeight="1">
      <c r="D73" s="88"/>
      <c r="E73" s="88"/>
      <c r="F73" s="88"/>
      <c r="G73" s="126"/>
      <c r="H73" s="126"/>
      <c r="I73" s="88"/>
      <c r="J73" s="88"/>
      <c r="K73" s="62"/>
      <c r="L73" s="62"/>
      <c r="M73" s="63"/>
      <c r="N73" s="69"/>
      <c r="O73" s="69"/>
      <c r="P73" s="62"/>
      <c r="Q73" s="62"/>
      <c r="R73" s="62"/>
      <c r="S73" s="62"/>
      <c r="T73" s="63"/>
      <c r="U73" s="69"/>
      <c r="V73" s="69"/>
      <c r="W73" s="62"/>
      <c r="X73" s="62"/>
      <c r="Y73" s="62"/>
      <c r="Z73" s="62"/>
      <c r="AA73" s="63"/>
      <c r="AB73" s="69"/>
      <c r="AC73" s="69"/>
      <c r="AD73" s="62"/>
      <c r="AE73" s="62"/>
      <c r="AF73" s="62"/>
      <c r="AG73" s="62"/>
      <c r="AH73" s="63"/>
      <c r="AI73" s="63"/>
      <c r="AJ73" s="63"/>
      <c r="AK73" s="63"/>
      <c r="AL73" s="62"/>
      <c r="AM73" s="62"/>
    </row>
    <row r="74" spans="3:39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W74" s="62"/>
      <c r="X74" s="62"/>
      <c r="Y74" s="62"/>
      <c r="Z74" s="62"/>
      <c r="AA74" s="63"/>
      <c r="AB74" s="69"/>
      <c r="AC74" s="69"/>
      <c r="AD74" s="62"/>
      <c r="AE74" s="62"/>
      <c r="AF74" s="62"/>
      <c r="AG74" s="62"/>
      <c r="AH74" s="63"/>
      <c r="AI74" s="63"/>
      <c r="AJ74" s="63"/>
      <c r="AK74" s="63"/>
      <c r="AL74" s="62"/>
      <c r="AM74" s="62"/>
    </row>
    <row r="75" spans="4:39" ht="11.25" customHeight="1">
      <c r="D75" s="88"/>
      <c r="E75" s="88"/>
      <c r="F75" s="88"/>
      <c r="G75" s="126"/>
      <c r="H75" s="126"/>
      <c r="I75" s="88"/>
      <c r="J75" s="88"/>
      <c r="K75" s="62"/>
      <c r="L75" s="62"/>
      <c r="M75" s="63"/>
      <c r="N75" s="69"/>
      <c r="O75" s="69"/>
      <c r="P75" s="62"/>
      <c r="Q75" s="62"/>
      <c r="R75" s="62"/>
      <c r="S75" s="62"/>
      <c r="T75" s="63"/>
      <c r="U75" s="69"/>
      <c r="V75" s="69"/>
      <c r="W75" s="62"/>
      <c r="X75" s="62"/>
      <c r="Y75" s="62"/>
      <c r="Z75" s="62"/>
      <c r="AA75" s="63"/>
      <c r="AB75" s="69"/>
      <c r="AC75" s="69"/>
      <c r="AD75" s="62"/>
      <c r="AE75" s="62"/>
      <c r="AF75" s="62"/>
      <c r="AG75" s="62"/>
      <c r="AH75" s="63"/>
      <c r="AI75" s="63"/>
      <c r="AJ75" s="63"/>
      <c r="AK75" s="63"/>
      <c r="AL75" s="62"/>
      <c r="AM75" s="62"/>
    </row>
    <row r="76" spans="3:39" ht="9.75" customHeight="1">
      <c r="C76" s="127"/>
      <c r="D76" s="88"/>
      <c r="E76" s="88"/>
      <c r="F76" s="88"/>
      <c r="G76" s="126"/>
      <c r="H76" s="126"/>
      <c r="I76" s="88"/>
      <c r="J76" s="88"/>
      <c r="K76" s="62"/>
      <c r="L76" s="62"/>
      <c r="M76" s="63"/>
      <c r="N76" s="69"/>
      <c r="O76" s="69"/>
      <c r="P76" s="62"/>
      <c r="Q76" s="69"/>
      <c r="R76" s="69"/>
      <c r="S76" s="69"/>
      <c r="T76" s="69"/>
      <c r="U76" s="69"/>
      <c r="V76" s="69"/>
      <c r="W76" s="62"/>
      <c r="X76" s="62"/>
      <c r="Y76" s="62"/>
      <c r="Z76" s="62"/>
      <c r="AA76" s="63"/>
      <c r="AB76" s="69"/>
      <c r="AC76" s="69"/>
      <c r="AD76" s="62"/>
      <c r="AE76" s="62"/>
      <c r="AF76" s="62"/>
      <c r="AG76" s="62"/>
      <c r="AH76" s="63"/>
      <c r="AI76" s="63"/>
      <c r="AJ76" s="63"/>
      <c r="AK76" s="63"/>
      <c r="AL76" s="62"/>
      <c r="AM76" s="62"/>
    </row>
    <row r="77" spans="3:39" ht="9" customHeight="1">
      <c r="C77" s="127"/>
      <c r="D77" s="88"/>
      <c r="E77" s="88"/>
      <c r="F77" s="88"/>
      <c r="G77" s="126"/>
      <c r="H77" s="126"/>
      <c r="I77" s="88"/>
      <c r="J77" s="88"/>
      <c r="K77" s="62"/>
      <c r="L77" s="62"/>
      <c r="M77" s="63"/>
      <c r="N77" s="69"/>
      <c r="O77" s="69"/>
      <c r="P77" s="62"/>
      <c r="Q77" s="69"/>
      <c r="R77" s="69"/>
      <c r="S77" s="69"/>
      <c r="T77" s="69"/>
      <c r="U77" s="69"/>
      <c r="V77" s="69"/>
      <c r="W77" s="62"/>
      <c r="X77" s="62"/>
      <c r="Y77" s="62"/>
      <c r="Z77" s="62"/>
      <c r="AA77" s="63"/>
      <c r="AB77" s="69"/>
      <c r="AC77" s="69"/>
      <c r="AD77" s="62"/>
      <c r="AE77" s="62"/>
      <c r="AF77" s="62"/>
      <c r="AG77" s="62"/>
      <c r="AH77" s="63"/>
      <c r="AI77" s="63"/>
      <c r="AJ77" s="63"/>
      <c r="AK77" s="63"/>
      <c r="AL77" s="62"/>
      <c r="AM77" s="62"/>
    </row>
    <row r="78" spans="3:39" ht="9" customHeight="1">
      <c r="C78" s="127"/>
      <c r="D78" s="88"/>
      <c r="E78" s="88"/>
      <c r="F78" s="88"/>
      <c r="G78" s="126"/>
      <c r="H78" s="126"/>
      <c r="I78" s="88"/>
      <c r="J78" s="88"/>
      <c r="K78" s="62"/>
      <c r="L78" s="62"/>
      <c r="M78" s="63"/>
      <c r="N78" s="69"/>
      <c r="O78" s="69"/>
      <c r="P78" s="62"/>
      <c r="Q78" s="69"/>
      <c r="R78" s="124"/>
      <c r="S78" s="69"/>
      <c r="T78" s="124"/>
      <c r="U78" s="69"/>
      <c r="V78" s="69"/>
      <c r="W78" s="62"/>
      <c r="X78" s="62"/>
      <c r="Y78" s="62"/>
      <c r="Z78" s="62"/>
      <c r="AA78" s="63"/>
      <c r="AB78" s="69"/>
      <c r="AC78" s="69"/>
      <c r="AD78" s="62"/>
      <c r="AE78" s="62"/>
      <c r="AF78" s="62"/>
      <c r="AG78" s="62"/>
      <c r="AH78" s="63"/>
      <c r="AI78" s="63"/>
      <c r="AJ78" s="63"/>
      <c r="AK78" s="63"/>
      <c r="AL78" s="62"/>
      <c r="AM78" s="62"/>
    </row>
    <row r="79" spans="3:39" ht="9" customHeight="1">
      <c r="C79" s="127"/>
      <c r="D79" s="88"/>
      <c r="E79" s="88"/>
      <c r="F79" s="88"/>
      <c r="G79" s="126"/>
      <c r="H79" s="126"/>
      <c r="I79" s="88"/>
      <c r="J79" s="88"/>
      <c r="K79" s="62"/>
      <c r="L79" s="62"/>
      <c r="M79" s="63"/>
      <c r="N79" s="69"/>
      <c r="O79" s="69"/>
      <c r="P79" s="62"/>
      <c r="Q79" s="69"/>
      <c r="R79" s="124"/>
      <c r="S79" s="69"/>
      <c r="T79" s="124"/>
      <c r="U79" s="69"/>
      <c r="V79" s="69"/>
      <c r="W79" s="62"/>
      <c r="X79" s="62"/>
      <c r="Y79" s="62"/>
      <c r="Z79" s="62"/>
      <c r="AA79" s="63"/>
      <c r="AB79" s="69"/>
      <c r="AC79" s="69"/>
      <c r="AD79" s="62"/>
      <c r="AE79" s="62"/>
      <c r="AF79" s="62"/>
      <c r="AG79" s="62"/>
      <c r="AH79" s="63"/>
      <c r="AI79" s="63"/>
      <c r="AJ79" s="63"/>
      <c r="AK79" s="63"/>
      <c r="AL79" s="62"/>
      <c r="AM79" s="62"/>
    </row>
    <row r="80" spans="3:39" ht="9" customHeight="1">
      <c r="C80"/>
      <c r="D80" s="88"/>
      <c r="E80" s="88"/>
      <c r="F80" s="88"/>
      <c r="G80" s="126"/>
      <c r="H80" s="126"/>
      <c r="I80" s="88"/>
      <c r="J80" s="88"/>
      <c r="K80" s="62"/>
      <c r="L80" s="62"/>
      <c r="M80" s="63"/>
      <c r="N80" s="69"/>
      <c r="O80" s="69"/>
      <c r="P80" s="62"/>
      <c r="Q80" s="69"/>
      <c r="R80" s="124"/>
      <c r="S80" s="69"/>
      <c r="T80" s="124"/>
      <c r="U80" s="69"/>
      <c r="V80" s="69"/>
      <c r="W80" s="62"/>
      <c r="X80" s="62"/>
      <c r="Y80" s="62"/>
      <c r="Z80" s="62"/>
      <c r="AA80" s="63"/>
      <c r="AB80" s="69"/>
      <c r="AC80" s="69"/>
      <c r="AD80" s="62"/>
      <c r="AE80" s="62"/>
      <c r="AF80" s="62"/>
      <c r="AG80" s="62"/>
      <c r="AH80" s="63"/>
      <c r="AI80" s="63"/>
      <c r="AJ80" s="63"/>
      <c r="AK80" s="63"/>
      <c r="AL80" s="62"/>
      <c r="AM80" s="62"/>
    </row>
    <row r="81" spans="3:39" ht="9" customHeight="1">
      <c r="C81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124"/>
      <c r="S81" s="69"/>
      <c r="T81" s="124"/>
      <c r="U81" s="69"/>
      <c r="V81" s="69"/>
      <c r="W81" s="62"/>
      <c r="X81" s="62"/>
      <c r="Y81" s="62"/>
      <c r="Z81" s="62"/>
      <c r="AA81" s="63"/>
      <c r="AB81" s="69"/>
      <c r="AC81" s="69"/>
      <c r="AD81" s="62"/>
      <c r="AE81" s="62"/>
      <c r="AF81" s="62"/>
      <c r="AG81" s="62"/>
      <c r="AH81" s="63"/>
      <c r="AI81" s="63"/>
      <c r="AJ81" s="63"/>
      <c r="AK81" s="63"/>
      <c r="AL81" s="62"/>
      <c r="AM81" s="62"/>
    </row>
    <row r="82" spans="4:39" ht="9" customHeight="1">
      <c r="D82" s="79"/>
      <c r="E82" s="79"/>
      <c r="F82" s="79"/>
      <c r="G82" s="79"/>
      <c r="H82" s="79"/>
      <c r="I82" s="79"/>
      <c r="J82" s="7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2"/>
      <c r="X82" s="62"/>
      <c r="Y82" s="62"/>
      <c r="Z82" s="62"/>
      <c r="AA82" s="63"/>
      <c r="AB82" s="69"/>
      <c r="AC82" s="69"/>
      <c r="AD82" s="62"/>
      <c r="AE82" s="62"/>
      <c r="AF82" s="62"/>
      <c r="AG82" s="62"/>
      <c r="AH82" s="63"/>
      <c r="AI82" s="63"/>
      <c r="AJ82" s="63"/>
      <c r="AK82" s="63"/>
      <c r="AL82" s="62"/>
      <c r="AM82" s="62"/>
    </row>
    <row r="83" spans="4:39" ht="9" customHeight="1">
      <c r="D83" s="79"/>
      <c r="E83" s="79"/>
      <c r="F83" s="88"/>
      <c r="G83" s="126"/>
      <c r="H83" s="126"/>
      <c r="I83" s="88"/>
      <c r="J83" s="88"/>
      <c r="K83" s="62"/>
      <c r="L83" s="62"/>
      <c r="M83" s="63"/>
      <c r="N83" s="69"/>
      <c r="O83" s="69"/>
      <c r="P83" s="62"/>
      <c r="Q83" s="62"/>
      <c r="R83" s="62"/>
      <c r="S83" s="62"/>
      <c r="T83" s="63"/>
      <c r="U83" s="69"/>
      <c r="V83" s="69"/>
      <c r="W83" s="62"/>
      <c r="X83" s="62"/>
      <c r="Y83" s="62"/>
      <c r="Z83" s="62"/>
      <c r="AA83" s="128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62"/>
    </row>
    <row r="84" spans="3:39" ht="9" customHeight="1">
      <c r="C84" s="127"/>
      <c r="D84" s="88"/>
      <c r="E84" s="88"/>
      <c r="F84" s="88"/>
      <c r="G84" s="126"/>
      <c r="H84" s="126"/>
      <c r="I84" s="88"/>
      <c r="J84" s="88"/>
      <c r="K84" s="62"/>
      <c r="L84" s="62"/>
      <c r="M84" s="63"/>
      <c r="N84" s="69"/>
      <c r="O84" s="69"/>
      <c r="P84" s="62"/>
      <c r="Q84" s="69"/>
      <c r="R84" s="69"/>
      <c r="S84" s="69"/>
      <c r="T84" s="69"/>
      <c r="U84" s="69"/>
      <c r="V84" s="69"/>
      <c r="W84" s="62"/>
      <c r="X84" s="62"/>
      <c r="Y84" s="62"/>
      <c r="Z84" s="62"/>
      <c r="AA84" s="128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62"/>
    </row>
    <row r="85" spans="3:39" ht="9" customHeight="1">
      <c r="C85" s="127"/>
      <c r="D85" s="88"/>
      <c r="E85" s="88"/>
      <c r="F85" s="88"/>
      <c r="G85" s="126"/>
      <c r="H85" s="126"/>
      <c r="I85" s="88"/>
      <c r="J85" s="88"/>
      <c r="K85" s="62"/>
      <c r="L85" s="62"/>
      <c r="M85" s="63"/>
      <c r="N85" s="69"/>
      <c r="O85" s="69"/>
      <c r="P85" s="62"/>
      <c r="Q85" s="69"/>
      <c r="R85" s="69"/>
      <c r="S85" s="69"/>
      <c r="T85" s="69"/>
      <c r="U85" s="69"/>
      <c r="V85" s="69"/>
      <c r="W85" s="62"/>
      <c r="X85" s="62"/>
      <c r="Y85" s="62"/>
      <c r="Z85" s="62"/>
      <c r="AA85" s="128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62"/>
    </row>
    <row r="86" spans="3:39" ht="9" customHeight="1">
      <c r="C86" s="127"/>
      <c r="D86" s="88"/>
      <c r="E86" s="88"/>
      <c r="F86" s="88"/>
      <c r="G86" s="126"/>
      <c r="H86" s="126"/>
      <c r="I86" s="88"/>
      <c r="J86" s="88"/>
      <c r="K86" s="62"/>
      <c r="L86" s="62"/>
      <c r="M86" s="63"/>
      <c r="N86" s="69"/>
      <c r="O86" s="69"/>
      <c r="P86" s="62"/>
      <c r="Q86" s="69"/>
      <c r="R86" s="124"/>
      <c r="S86" s="69"/>
      <c r="T86" s="124"/>
      <c r="U86" s="69"/>
      <c r="V86" s="69"/>
      <c r="W86" s="62"/>
      <c r="X86" s="62"/>
      <c r="Y86" s="62"/>
      <c r="Z86" s="62"/>
      <c r="AA86" s="128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62"/>
    </row>
    <row r="87" spans="3:39" ht="9" customHeight="1">
      <c r="C87" s="127"/>
      <c r="D87" s="88"/>
      <c r="E87" s="88"/>
      <c r="F87" s="88"/>
      <c r="G87" s="126"/>
      <c r="H87" s="126"/>
      <c r="I87" s="88"/>
      <c r="J87" s="88"/>
      <c r="K87" s="62"/>
      <c r="L87" s="62"/>
      <c r="M87" s="63"/>
      <c r="N87" s="69"/>
      <c r="O87" s="69"/>
      <c r="P87" s="62"/>
      <c r="Q87" s="69"/>
      <c r="R87" s="124"/>
      <c r="S87" s="69"/>
      <c r="T87" s="124"/>
      <c r="U87" s="69"/>
      <c r="V87" s="69"/>
      <c r="W87" s="62"/>
      <c r="X87" s="62"/>
      <c r="Y87" s="62"/>
      <c r="Z87" s="62"/>
      <c r="AA87" s="129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62"/>
    </row>
    <row r="88" spans="3:39" ht="9" customHeight="1">
      <c r="C88"/>
      <c r="L88" s="62"/>
      <c r="M88" s="63"/>
      <c r="N88" s="69"/>
      <c r="O88" s="69"/>
      <c r="P88" s="62"/>
      <c r="Q88" s="69"/>
      <c r="R88" s="124"/>
      <c r="S88" s="69"/>
      <c r="T88" s="124"/>
      <c r="U88" s="69"/>
      <c r="V88" s="69"/>
      <c r="W88" s="62"/>
      <c r="X88" s="62"/>
      <c r="Y88" s="62"/>
      <c r="Z88" s="62"/>
      <c r="AA88" s="129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62"/>
    </row>
    <row r="89" spans="3:39" ht="9" customHeight="1">
      <c r="C89"/>
      <c r="D89" s="13"/>
      <c r="E89" s="13"/>
      <c r="F89" s="13"/>
      <c r="G89" s="13"/>
      <c r="H89" s="13"/>
      <c r="I89" s="13"/>
      <c r="J89" s="13"/>
      <c r="K89" s="13"/>
      <c r="L89" s="69"/>
      <c r="M89" s="69"/>
      <c r="N89" s="69"/>
      <c r="O89" s="69"/>
      <c r="P89" s="69"/>
      <c r="Q89" s="69"/>
      <c r="R89" s="124"/>
      <c r="S89" s="69"/>
      <c r="T89" s="124"/>
      <c r="U89" s="69"/>
      <c r="V89" s="69"/>
      <c r="W89" s="62"/>
      <c r="X89" s="62"/>
      <c r="Y89" s="62"/>
      <c r="Z89" s="62"/>
      <c r="AA89" s="129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62"/>
    </row>
    <row r="90" spans="12:39" ht="9" customHeight="1">
      <c r="L90" s="62"/>
      <c r="M90" s="63"/>
      <c r="N90" s="69"/>
      <c r="O90" s="69"/>
      <c r="P90" s="62"/>
      <c r="Q90" s="62"/>
      <c r="R90" s="62"/>
      <c r="S90" s="62"/>
      <c r="T90" s="63"/>
      <c r="U90" s="69"/>
      <c r="V90" s="69"/>
      <c r="W90" s="62"/>
      <c r="X90" s="62"/>
      <c r="Y90" s="62"/>
      <c r="Z90" s="62"/>
      <c r="AA90" s="129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62"/>
    </row>
    <row r="92" spans="27:38" ht="9" customHeight="1">
      <c r="AA92" s="129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</row>
    <row r="93" spans="27:38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</row>
    <row r="94" ht="9" customHeight="1"/>
  </sheetData>
  <sheetProtection/>
  <mergeCells count="127">
    <mergeCell ref="A64:AL64"/>
    <mergeCell ref="S57:Y58"/>
    <mergeCell ref="D55:D56"/>
    <mergeCell ref="AC57:AE57"/>
    <mergeCell ref="AC56:AE56"/>
    <mergeCell ref="D57:D58"/>
    <mergeCell ref="K56:K57"/>
    <mergeCell ref="AC58:AE58"/>
    <mergeCell ref="AF58:AL58"/>
    <mergeCell ref="R57:R58"/>
    <mergeCell ref="F53:T53"/>
    <mergeCell ref="F55:F56"/>
    <mergeCell ref="M56:M57"/>
    <mergeCell ref="K58:K59"/>
    <mergeCell ref="F57:F58"/>
    <mergeCell ref="M58:M59"/>
    <mergeCell ref="AC47:AE47"/>
    <mergeCell ref="AC52:AE52"/>
    <mergeCell ref="AF52:AL52"/>
    <mergeCell ref="AC50:AE50"/>
    <mergeCell ref="AF50:AL50"/>
    <mergeCell ref="AC51:AE51"/>
    <mergeCell ref="AF51:AL51"/>
    <mergeCell ref="R48:R49"/>
    <mergeCell ref="K49:K50"/>
    <mergeCell ref="AF46:AL46"/>
    <mergeCell ref="AF47:AL47"/>
    <mergeCell ref="S48:Y49"/>
    <mergeCell ref="AF48:AL48"/>
    <mergeCell ref="AF49:AL49"/>
    <mergeCell ref="AC49:AE49"/>
    <mergeCell ref="AC48:AE48"/>
    <mergeCell ref="AC46:AE46"/>
    <mergeCell ref="D48:D49"/>
    <mergeCell ref="K47:K48"/>
    <mergeCell ref="F48:F49"/>
    <mergeCell ref="F46:F47"/>
    <mergeCell ref="D46:D47"/>
    <mergeCell ref="AC45:AE45"/>
    <mergeCell ref="R19:R20"/>
    <mergeCell ref="R35:R36"/>
    <mergeCell ref="T35:T36"/>
    <mergeCell ref="R27:R28"/>
    <mergeCell ref="T19:T20"/>
    <mergeCell ref="T27:T28"/>
    <mergeCell ref="F44:T44"/>
    <mergeCell ref="K25:K26"/>
    <mergeCell ref="AA42:AL43"/>
    <mergeCell ref="A38:A39"/>
    <mergeCell ref="C38:F39"/>
    <mergeCell ref="A32:A33"/>
    <mergeCell ref="C32:F33"/>
    <mergeCell ref="A34:A35"/>
    <mergeCell ref="C34:F35"/>
    <mergeCell ref="A36:A37"/>
    <mergeCell ref="C36:F37"/>
    <mergeCell ref="AA15:AA16"/>
    <mergeCell ref="Y23:Z24"/>
    <mergeCell ref="AA23:AH24"/>
    <mergeCell ref="R5:V5"/>
    <mergeCell ref="R11:R12"/>
    <mergeCell ref="Y5:AI5"/>
    <mergeCell ref="T11:T12"/>
    <mergeCell ref="Y15:Y16"/>
    <mergeCell ref="A20:A21"/>
    <mergeCell ref="C20:F21"/>
    <mergeCell ref="A28:A29"/>
    <mergeCell ref="C28:F29"/>
    <mergeCell ref="C22:F23"/>
    <mergeCell ref="C24:F25"/>
    <mergeCell ref="A30:A31"/>
    <mergeCell ref="C30:F31"/>
    <mergeCell ref="A16:A17"/>
    <mergeCell ref="C16:F17"/>
    <mergeCell ref="A26:A27"/>
    <mergeCell ref="C26:F27"/>
    <mergeCell ref="A18:A19"/>
    <mergeCell ref="C18:F19"/>
    <mergeCell ref="A24:A25"/>
    <mergeCell ref="A22:A23"/>
    <mergeCell ref="A5:H5"/>
    <mergeCell ref="A12:A13"/>
    <mergeCell ref="C12:F13"/>
    <mergeCell ref="A14:A15"/>
    <mergeCell ref="C14:F15"/>
    <mergeCell ref="A8:A9"/>
    <mergeCell ref="C8:F9"/>
    <mergeCell ref="A10:A11"/>
    <mergeCell ref="C10:F11"/>
    <mergeCell ref="M13:M14"/>
    <mergeCell ref="M17:M18"/>
    <mergeCell ref="K13:K14"/>
    <mergeCell ref="K17:K18"/>
    <mergeCell ref="M37:M38"/>
    <mergeCell ref="D42:Y42"/>
    <mergeCell ref="K37:K38"/>
    <mergeCell ref="M33:M34"/>
    <mergeCell ref="K29:K30"/>
    <mergeCell ref="AA31:AA32"/>
    <mergeCell ref="K33:K34"/>
    <mergeCell ref="M29:M30"/>
    <mergeCell ref="K5:O5"/>
    <mergeCell ref="AF53:AL53"/>
    <mergeCell ref="AC54:AE54"/>
    <mergeCell ref="AF56:AL56"/>
    <mergeCell ref="AC53:AE53"/>
    <mergeCell ref="AC55:AE55"/>
    <mergeCell ref="AF55:AL55"/>
    <mergeCell ref="M21:M22"/>
    <mergeCell ref="M25:M26"/>
    <mergeCell ref="Y31:Y32"/>
    <mergeCell ref="AF57:AL57"/>
    <mergeCell ref="AF54:AL54"/>
    <mergeCell ref="AF60:AL60"/>
    <mergeCell ref="AC59:AE59"/>
    <mergeCell ref="AF59:AL59"/>
    <mergeCell ref="AC60:AE60"/>
    <mergeCell ref="A1:AL1"/>
    <mergeCell ref="A2:AL2"/>
    <mergeCell ref="M47:M48"/>
    <mergeCell ref="M49:M50"/>
    <mergeCell ref="K3:O3"/>
    <mergeCell ref="R3:T3"/>
    <mergeCell ref="K9:K10"/>
    <mergeCell ref="AF45:AL45"/>
    <mergeCell ref="K21:K22"/>
    <mergeCell ref="M9:M10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M93"/>
  <sheetViews>
    <sheetView workbookViewId="0" topLeftCell="A1">
      <pane ySplit="6" topLeftCell="BM16" activePane="bottomLeft" state="frozen"/>
      <selection pane="topLeft" activeCell="A1" sqref="A1"/>
      <selection pane="bottomLeft" activeCell="AB36" sqref="AB36"/>
    </sheetView>
  </sheetViews>
  <sheetFormatPr defaultColWidth="9.140625" defaultRowHeight="15" outlineLevelRow="1"/>
  <cols>
    <col min="1" max="2" width="2.7109375" style="5" customWidth="1"/>
    <col min="3" max="3" width="8.7109375" style="5" customWidth="1"/>
    <col min="4" max="4" width="2.8515625" style="5" customWidth="1"/>
    <col min="5" max="5" width="2.7109375" style="5" customWidth="1"/>
    <col min="6" max="6" width="4.7109375" style="5" customWidth="1"/>
    <col min="7" max="8" width="2.28125" style="6" customWidth="1"/>
    <col min="9" max="10" width="0.71875" style="5" customWidth="1"/>
    <col min="11" max="11" width="2.57421875" style="0" customWidth="1"/>
    <col min="12" max="12" width="2.7109375" style="0" customWidth="1"/>
    <col min="13" max="13" width="4.421875" style="14" customWidth="1"/>
    <col min="14" max="15" width="2.28125" style="13" customWidth="1"/>
    <col min="16" max="16" width="0.85546875" style="0" customWidth="1"/>
    <col min="17" max="17" width="0.71875" style="0" customWidth="1"/>
    <col min="18" max="18" width="2.57421875" style="0" customWidth="1"/>
    <col min="19" max="19" width="2.7109375" style="0" customWidth="1"/>
    <col min="20" max="20" width="4.28125" style="14" customWidth="1"/>
    <col min="21" max="22" width="2.28125" style="13" customWidth="1"/>
    <col min="23" max="23" width="0.71875" style="0" customWidth="1"/>
    <col min="24" max="24" width="0.85546875" style="0" customWidth="1"/>
    <col min="25" max="25" width="2.7109375" style="0" customWidth="1"/>
    <col min="26" max="26" width="2.57421875" style="0" customWidth="1"/>
    <col min="27" max="27" width="4.28125" style="14" customWidth="1"/>
    <col min="28" max="28" width="3.28125" style="13" customWidth="1"/>
    <col min="29" max="29" width="2.8515625" style="13" customWidth="1"/>
    <col min="30" max="30" width="0.85546875" style="0" customWidth="1"/>
    <col min="31" max="31" width="1.28515625" style="0" customWidth="1"/>
    <col min="32" max="32" width="2.421875" style="0" customWidth="1"/>
    <col min="33" max="33" width="2.7109375" style="0" customWidth="1"/>
    <col min="34" max="34" width="3.28125" style="14" customWidth="1"/>
    <col min="35" max="37" width="2.00390625" style="14" customWidth="1"/>
    <col min="38" max="38" width="2.28125" style="0" customWidth="1"/>
    <col min="39" max="39" width="2.7109375" style="0" customWidth="1"/>
  </cols>
  <sheetData>
    <row r="1" spans="1:39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</row>
    <row r="2" spans="1:39" ht="15">
      <c r="A2" s="3" t="str">
        <f>'[9]fila_protokol'!A2</f>
        <v>ВІДКРИТИЙ ВСЕУКРАЇНСЬКИЙ ТУРНІР З ВІЛЬНОЇ БОРОТЬБИ   ПРИСВЯЧЕНИЙ ПАМ`ЯТІ МСМК М.КАРАЄВА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1:20" ht="15">
      <c r="K3" s="7" t="str">
        <f>'[9]данные'!B2</f>
        <v>ЧОЛОВІКИ</v>
      </c>
      <c r="L3" s="8"/>
      <c r="M3" s="8"/>
      <c r="N3" s="8"/>
      <c r="O3" s="9"/>
      <c r="R3" s="10">
        <f>'[9]данные'!B1</f>
        <v>92</v>
      </c>
      <c r="S3" s="11"/>
      <c r="T3" s="12"/>
    </row>
    <row r="4" ht="3.75" customHeight="1"/>
    <row r="5" spans="1:37" ht="11.25" customHeight="1">
      <c r="A5" s="15" t="s">
        <v>1</v>
      </c>
      <c r="B5" s="16"/>
      <c r="C5" s="16"/>
      <c r="D5" s="16"/>
      <c r="E5" s="16"/>
      <c r="F5" s="16"/>
      <c r="G5" s="16"/>
      <c r="H5" s="17"/>
      <c r="K5" s="18" t="s">
        <v>2</v>
      </c>
      <c r="L5" s="19"/>
      <c r="M5" s="19"/>
      <c r="N5" s="19"/>
      <c r="O5" s="20"/>
      <c r="R5" s="18" t="s">
        <v>3</v>
      </c>
      <c r="S5" s="19"/>
      <c r="T5" s="19"/>
      <c r="U5" s="19"/>
      <c r="V5" s="20"/>
      <c r="Y5" s="21" t="s">
        <v>4</v>
      </c>
      <c r="Z5" s="22"/>
      <c r="AA5" s="22"/>
      <c r="AB5" s="22"/>
      <c r="AC5" s="22"/>
      <c r="AD5" s="22"/>
      <c r="AE5" s="22"/>
      <c r="AF5" s="22"/>
      <c r="AG5" s="22"/>
      <c r="AH5" s="22"/>
      <c r="AI5" s="23"/>
      <c r="AJ5" s="24"/>
      <c r="AK5" s="24"/>
    </row>
    <row r="6" ht="26.25" customHeight="1" hidden="1"/>
    <row r="7" ht="2.25" customHeight="1"/>
    <row r="8" spans="1:8" ht="12" customHeight="1">
      <c r="A8" s="25">
        <f>'[9]1_8'!$B8</f>
        <v>1</v>
      </c>
      <c r="B8" s="26">
        <f>'[9]1_8'!K8</f>
        <v>0</v>
      </c>
      <c r="C8" s="27" t="str">
        <f>IF($A8&lt;&gt;" ",CONCATENATE(VLOOKUP($A8,all,2)," ",VLOOKUP($A8,all,3)," (",VLOOKUP($A8,all,12),")")," ")</f>
        <v>Падалка Вадим (,ПЛТ)</v>
      </c>
      <c r="D8" s="28"/>
      <c r="E8" s="28"/>
      <c r="F8" s="29"/>
      <c r="G8" s="30" t="s">
        <v>5</v>
      </c>
      <c r="H8" s="30" t="s">
        <v>6</v>
      </c>
    </row>
    <row r="9" spans="1:15" ht="12" customHeight="1">
      <c r="A9" s="31"/>
      <c r="B9" s="26">
        <f>SUM($G9:$H9)</f>
        <v>0</v>
      </c>
      <c r="C9" s="32"/>
      <c r="D9" s="33"/>
      <c r="E9" s="33"/>
      <c r="F9" s="34"/>
      <c r="G9" s="30">
        <f>'[9]1_8'!$F8</f>
        <v>0</v>
      </c>
      <c r="H9" s="30">
        <f>'[9]1_8'!$G8</f>
        <v>0</v>
      </c>
      <c r="I9" s="35"/>
      <c r="K9" s="36">
        <f>IF($B8&lt;B$10,$A10,$A8)</f>
        <v>1</v>
      </c>
      <c r="L9" s="26">
        <f>'[9]1_4'!K8</f>
        <v>0</v>
      </c>
      <c r="M9" s="36" t="str">
        <f>IF($K9&lt;&gt;" ",VLOOKUP(K9,all,8)," ")</f>
        <v>ПЛТ</v>
      </c>
      <c r="N9" s="37" t="s">
        <v>5</v>
      </c>
      <c r="O9" s="37" t="s">
        <v>6</v>
      </c>
    </row>
    <row r="10" spans="1:16" ht="12" customHeight="1">
      <c r="A10" s="25" t="str">
        <f>'[9]1_8'!$B9</f>
        <v> </v>
      </c>
      <c r="B10" s="26">
        <f>'[9]1_8'!K9</f>
        <v>0</v>
      </c>
      <c r="C10" s="27" t="str">
        <f>IF($A10&lt;&gt;" ",CONCATENATE(VLOOKUP($A10,all,2)," ",VLOOKUP($A10,all,3)," (",VLOOKUP($A10,all,12),")")," ")</f>
        <v> </v>
      </c>
      <c r="D10" s="28"/>
      <c r="E10" s="28"/>
      <c r="F10" s="29"/>
      <c r="G10" s="30" t="s">
        <v>5</v>
      </c>
      <c r="H10" s="30" t="s">
        <v>6</v>
      </c>
      <c r="I10" s="38"/>
      <c r="J10" s="35"/>
      <c r="K10" s="39"/>
      <c r="L10" s="26">
        <f>SUM(N10:O10)</f>
        <v>0</v>
      </c>
      <c r="M10" s="39"/>
      <c r="N10" s="30">
        <f>'[9]1_4'!$F8</f>
        <v>0</v>
      </c>
      <c r="O10" s="30">
        <f>'[9]1_4'!$G8</f>
        <v>0</v>
      </c>
      <c r="P10" s="40"/>
    </row>
    <row r="11" spans="1:22" ht="12" customHeight="1" thickBot="1">
      <c r="A11" s="41"/>
      <c r="B11" s="42">
        <f>SUM($G11:$H11)</f>
        <v>0</v>
      </c>
      <c r="C11" s="43"/>
      <c r="D11" s="44"/>
      <c r="E11" s="44"/>
      <c r="F11" s="45"/>
      <c r="G11" s="46">
        <f>'[9]1_8'!$F9</f>
        <v>0</v>
      </c>
      <c r="H11" s="46">
        <f>'[9]1_8'!$G9</f>
        <v>0</v>
      </c>
      <c r="I11" s="47"/>
      <c r="K11" s="48"/>
      <c r="P11" s="49"/>
      <c r="R11" s="36">
        <f>IF(L9&lt;L13,K13,K9)</f>
        <v>2</v>
      </c>
      <c r="S11" s="26">
        <f>'[9]1_2'!$K8</f>
        <v>4</v>
      </c>
      <c r="T11" s="36" t="str">
        <f>IF($R11&lt;&gt;" ",VLOOKUP($R11,all,8)," ")</f>
        <v>БЛР</v>
      </c>
      <c r="U11" s="37" t="s">
        <v>5</v>
      </c>
      <c r="V11" s="37" t="s">
        <v>6</v>
      </c>
    </row>
    <row r="12" spans="1:23" ht="12" customHeight="1" thickTop="1">
      <c r="A12" s="50">
        <f>'[9]1_8'!$B10</f>
        <v>2</v>
      </c>
      <c r="B12" s="51">
        <f>'[9]1_8'!K10</f>
        <v>0</v>
      </c>
      <c r="C12" s="52" t="str">
        <f>IF($A12&lt;&gt;" ",CONCATENATE(VLOOKUP($A12,all,2)," ",VLOOKUP($A12,all,3)," (",VLOOKUP($A12,all,12),")")," ")</f>
        <v>Павлюченко Василій ( ,БЛР)</v>
      </c>
      <c r="D12" s="53"/>
      <c r="E12" s="53"/>
      <c r="F12" s="54"/>
      <c r="G12" s="55" t="s">
        <v>5</v>
      </c>
      <c r="H12" s="55" t="s">
        <v>6</v>
      </c>
      <c r="K12" s="48"/>
      <c r="P12" s="49"/>
      <c r="Q12" s="56"/>
      <c r="R12" s="39"/>
      <c r="S12" s="26">
        <f>SUM(U12:V12)</f>
        <v>13</v>
      </c>
      <c r="T12" s="39"/>
      <c r="U12" s="30">
        <f>'[9]1_2'!$F8</f>
        <v>9</v>
      </c>
      <c r="V12" s="30">
        <f>'[9]1_2'!$G8</f>
        <v>4</v>
      </c>
      <c r="W12" s="40"/>
    </row>
    <row r="13" spans="1:23" ht="12" customHeight="1">
      <c r="A13" s="31"/>
      <c r="B13" s="26">
        <f>SUM($G13:$H13)</f>
        <v>0</v>
      </c>
      <c r="C13" s="32"/>
      <c r="D13" s="33"/>
      <c r="E13" s="33"/>
      <c r="F13" s="34"/>
      <c r="G13" s="30">
        <f>'[9]1_8'!$F10</f>
        <v>0</v>
      </c>
      <c r="H13" s="30">
        <f>'[9]1_8'!$G10</f>
        <v>0</v>
      </c>
      <c r="I13" s="35"/>
      <c r="K13" s="36">
        <f>IF($B12&lt;B$14,$A14,$A12)</f>
        <v>2</v>
      </c>
      <c r="L13" s="26">
        <f>'[9]1_4'!K9</f>
        <v>5</v>
      </c>
      <c r="M13" s="36" t="str">
        <f>IF($K13&lt;&gt;" ",VLOOKUP(K13,all,8)," ")</f>
        <v>БЛР</v>
      </c>
      <c r="N13" s="37" t="s">
        <v>5</v>
      </c>
      <c r="O13" s="37" t="s">
        <v>6</v>
      </c>
      <c r="P13" s="57"/>
      <c r="R13" s="48"/>
      <c r="W13" s="49"/>
    </row>
    <row r="14" spans="1:23" ht="12" customHeight="1">
      <c r="A14" s="25" t="str">
        <f>'[9]1_8'!$B11</f>
        <v> </v>
      </c>
      <c r="B14" s="26">
        <f>'[9]1_8'!K11</f>
        <v>0</v>
      </c>
      <c r="C14" s="27" t="str">
        <f>IF($A14&lt;&gt;" ",CONCATENATE(VLOOKUP($A14,all,2)," ",VLOOKUP($A14,all,3)," (",VLOOKUP($A14,all,12),")")," ")</f>
        <v> </v>
      </c>
      <c r="D14" s="28"/>
      <c r="E14" s="28"/>
      <c r="F14" s="29"/>
      <c r="G14" s="30" t="s">
        <v>5</v>
      </c>
      <c r="H14" s="30" t="s">
        <v>6</v>
      </c>
      <c r="I14" s="58"/>
      <c r="J14" s="35"/>
      <c r="K14" s="39"/>
      <c r="L14" s="26">
        <f>SUM(N14:O14)</f>
        <v>4</v>
      </c>
      <c r="M14" s="39"/>
      <c r="N14" s="30">
        <f>'[9]1_4'!$F9</f>
        <v>4</v>
      </c>
      <c r="O14" s="30">
        <f>'[9]1_4'!$G9</f>
        <v>0</v>
      </c>
      <c r="R14" s="48"/>
      <c r="W14" s="49"/>
    </row>
    <row r="15" spans="1:29" ht="12" customHeight="1" thickBot="1">
      <c r="A15" s="41"/>
      <c r="B15" s="42">
        <f>SUM($G15:$H15)</f>
        <v>0</v>
      </c>
      <c r="C15" s="43"/>
      <c r="D15" s="44"/>
      <c r="E15" s="44"/>
      <c r="F15" s="45"/>
      <c r="G15" s="46">
        <f>'[9]1_8'!$F11</f>
        <v>0</v>
      </c>
      <c r="H15" s="46">
        <f>'[9]1_8'!$G11</f>
        <v>0</v>
      </c>
      <c r="K15" s="48"/>
      <c r="R15" s="48"/>
      <c r="W15" s="49"/>
      <c r="Y15" s="36">
        <f>IF(S11&lt;S19,R19,R11)</f>
        <v>2</v>
      </c>
      <c r="Z15" s="26">
        <f>'[9]фінал'!$K8</f>
        <v>1</v>
      </c>
      <c r="AA15" s="36" t="str">
        <f>IF($Y15&lt;&gt;" ",VLOOKUP($Y15,all,8)," ")</f>
        <v>БЛР</v>
      </c>
      <c r="AB15" s="37" t="s">
        <v>5</v>
      </c>
      <c r="AC15" s="37" t="s">
        <v>6</v>
      </c>
    </row>
    <row r="16" spans="1:35" ht="12" customHeight="1" thickTop="1">
      <c r="A16" s="50">
        <f>'[9]1_8'!$B12</f>
        <v>3</v>
      </c>
      <c r="B16" s="51">
        <f>'[9]1_8'!K12</f>
        <v>0</v>
      </c>
      <c r="C16" s="52" t="str">
        <f>IF($A16&lt;&gt;" ",CONCATENATE(VLOOKUP($A16,all,2)," ",VLOOKUP($A16,all,3)," (",VLOOKUP($A16,all,12),")")," ")</f>
        <v>Солодчук Тарас (,ПЛТ)</v>
      </c>
      <c r="D16" s="53"/>
      <c r="E16" s="53"/>
      <c r="F16" s="54"/>
      <c r="G16" s="55" t="s">
        <v>5</v>
      </c>
      <c r="H16" s="55" t="s">
        <v>6</v>
      </c>
      <c r="K16" s="48"/>
      <c r="R16" s="48"/>
      <c r="W16" s="49"/>
      <c r="X16" s="56"/>
      <c r="Y16" s="39"/>
      <c r="Z16" s="26">
        <f>SUM(AB16:AC16)</f>
        <v>2</v>
      </c>
      <c r="AA16" s="39"/>
      <c r="AB16" s="30">
        <f>'[9]фінал'!$F8</f>
        <v>2</v>
      </c>
      <c r="AC16" s="30">
        <f>'[9]фінал'!$G8</f>
        <v>0</v>
      </c>
      <c r="AD16" s="56"/>
      <c r="AE16" s="59"/>
      <c r="AF16" s="59"/>
      <c r="AG16" s="59"/>
      <c r="AH16" s="60"/>
      <c r="AI16" s="61"/>
    </row>
    <row r="17" spans="1:35" ht="12" customHeight="1">
      <c r="A17" s="31"/>
      <c r="B17" s="26">
        <f>SUM($G17:$H17)</f>
        <v>0</v>
      </c>
      <c r="C17" s="32"/>
      <c r="D17" s="33"/>
      <c r="E17" s="33"/>
      <c r="F17" s="34"/>
      <c r="G17" s="30">
        <f>'[9]1_8'!$F12</f>
        <v>0</v>
      </c>
      <c r="H17" s="30">
        <f>'[9]1_8'!$G12</f>
        <v>0</v>
      </c>
      <c r="I17" s="35"/>
      <c r="K17" s="36">
        <f>IF($B16&lt;B$18,$A18,$A16)</f>
        <v>3</v>
      </c>
      <c r="L17" s="26">
        <f>'[9]1_4'!K10</f>
        <v>0</v>
      </c>
      <c r="M17" s="36" t="str">
        <f>IF($K17&lt;&gt;" ",VLOOKUP(K17,all,8)," ")</f>
        <v>ПЛТ</v>
      </c>
      <c r="N17" s="37" t="s">
        <v>5</v>
      </c>
      <c r="O17" s="37" t="s">
        <v>6</v>
      </c>
      <c r="R17" s="48"/>
      <c r="W17" s="49"/>
      <c r="AD17" s="62"/>
      <c r="AE17" s="62"/>
      <c r="AF17" s="62"/>
      <c r="AG17" s="62"/>
      <c r="AH17" s="63"/>
      <c r="AI17" s="64"/>
    </row>
    <row r="18" spans="1:35" ht="12" customHeight="1">
      <c r="A18" s="25" t="str">
        <f>'[9]1_8'!$B13</f>
        <v> </v>
      </c>
      <c r="B18" s="26">
        <f>'[9]1_8'!K13</f>
        <v>0</v>
      </c>
      <c r="C18" s="27" t="str">
        <f>IF($A18&lt;&gt;" ",CONCATENATE(VLOOKUP($A18,all,2)," ",VLOOKUP($A18,all,3)," (",VLOOKUP($A18,all,12),")")," ")</f>
        <v> </v>
      </c>
      <c r="D18" s="28"/>
      <c r="E18" s="28"/>
      <c r="F18" s="29"/>
      <c r="G18" s="30" t="s">
        <v>5</v>
      </c>
      <c r="H18" s="30" t="s">
        <v>6</v>
      </c>
      <c r="I18" s="58"/>
      <c r="J18" s="35"/>
      <c r="K18" s="39"/>
      <c r="L18" s="26">
        <f>SUM(N18:O18)</f>
        <v>0</v>
      </c>
      <c r="M18" s="39"/>
      <c r="N18" s="30">
        <f>'[9]1_4'!$F10</f>
        <v>0</v>
      </c>
      <c r="O18" s="30">
        <f>'[9]1_4'!$G10</f>
        <v>0</v>
      </c>
      <c r="P18" s="40"/>
      <c r="R18" s="48"/>
      <c r="W18" s="49"/>
      <c r="AD18" s="62"/>
      <c r="AE18" s="62"/>
      <c r="AF18" s="62"/>
      <c r="AG18" s="62"/>
      <c r="AH18" s="63"/>
      <c r="AI18" s="64"/>
    </row>
    <row r="19" spans="1:35" ht="12" customHeight="1" thickBot="1">
      <c r="A19" s="41"/>
      <c r="B19" s="42">
        <f>SUM($G19:$H19)</f>
        <v>0</v>
      </c>
      <c r="C19" s="43"/>
      <c r="D19" s="44"/>
      <c r="E19" s="44"/>
      <c r="F19" s="45"/>
      <c r="G19" s="46">
        <f>'[9]1_8'!$F13</f>
        <v>0</v>
      </c>
      <c r="H19" s="46">
        <f>'[9]1_8'!$G13</f>
        <v>0</v>
      </c>
      <c r="K19" s="48"/>
      <c r="P19" s="49"/>
      <c r="R19" s="36">
        <f>IF(L17&lt;L21,K21,K17)</f>
        <v>4</v>
      </c>
      <c r="S19" s="26">
        <f>'[9]1_2'!$K9</f>
        <v>1</v>
      </c>
      <c r="T19" s="36" t="str">
        <f>IF($R19&lt;&gt;" ",VLOOKUP($R19,all,8)," ")</f>
        <v>БЦЕР</v>
      </c>
      <c r="U19" s="37" t="s">
        <v>5</v>
      </c>
      <c r="V19" s="37" t="s">
        <v>6</v>
      </c>
      <c r="W19" s="57"/>
      <c r="AD19" s="62"/>
      <c r="AE19" s="62"/>
      <c r="AF19" s="62"/>
      <c r="AG19" s="62"/>
      <c r="AH19" s="63"/>
      <c r="AI19" s="64"/>
    </row>
    <row r="20" spans="1:35" ht="12" customHeight="1" thickTop="1">
      <c r="A20" s="50">
        <f>'[9]1_8'!$B14</f>
        <v>4</v>
      </c>
      <c r="B20" s="51">
        <f>'[9]1_8'!K14</f>
        <v>0</v>
      </c>
      <c r="C20" s="52" t="str">
        <f>IF($A20&lt;&gt;" ",CONCATENATE(VLOOKUP($A20,all,2)," ",VLOOKUP($A20,all,3)," (",VLOOKUP($A20,all,12),")")," ")</f>
        <v>Підлипінець Данило ( ,БЦЕР)</v>
      </c>
      <c r="D20" s="53"/>
      <c r="E20" s="53"/>
      <c r="F20" s="54"/>
      <c r="G20" s="55" t="s">
        <v>5</v>
      </c>
      <c r="H20" s="55" t="s">
        <v>6</v>
      </c>
      <c r="K20" s="48"/>
      <c r="P20" s="49"/>
      <c r="Q20" s="56"/>
      <c r="R20" s="39"/>
      <c r="S20" s="26">
        <f>SUM(U20:V20)</f>
        <v>2</v>
      </c>
      <c r="T20" s="39"/>
      <c r="U20" s="30">
        <f>'[9]1_2'!$F9</f>
        <v>2</v>
      </c>
      <c r="V20" s="30">
        <f>'[9]1_2'!$G9</f>
        <v>0</v>
      </c>
      <c r="AD20" s="62"/>
      <c r="AE20" s="62"/>
      <c r="AF20" s="62"/>
      <c r="AG20" s="62"/>
      <c r="AH20" s="63"/>
      <c r="AI20" s="64"/>
    </row>
    <row r="21" spans="1:35" ht="12" customHeight="1">
      <c r="A21" s="31"/>
      <c r="B21" s="26">
        <f>SUM($G21:$H21)</f>
        <v>0</v>
      </c>
      <c r="C21" s="32"/>
      <c r="D21" s="33"/>
      <c r="E21" s="33"/>
      <c r="F21" s="34"/>
      <c r="G21" s="30">
        <f>'[9]1_8'!$F14</f>
        <v>0</v>
      </c>
      <c r="H21" s="30">
        <f>'[9]1_8'!$G14</f>
        <v>0</v>
      </c>
      <c r="I21" s="35"/>
      <c r="K21" s="36">
        <f>IF($B20&lt;B$22,$A22,$A20)</f>
        <v>4</v>
      </c>
      <c r="L21" s="26">
        <f>'[9]1_4'!K11</f>
        <v>4</v>
      </c>
      <c r="M21" s="36" t="str">
        <f>IF($K21&lt;&gt;" ",VLOOKUP(K21,all,8)," ")</f>
        <v>БЦЕР</v>
      </c>
      <c r="N21" s="37" t="s">
        <v>5</v>
      </c>
      <c r="O21" s="37" t="s">
        <v>6</v>
      </c>
      <c r="P21" s="57"/>
      <c r="R21" s="48"/>
      <c r="AD21" s="62"/>
      <c r="AE21" s="62"/>
      <c r="AF21" s="62"/>
      <c r="AG21" s="62"/>
      <c r="AH21" s="63"/>
      <c r="AI21" s="64"/>
    </row>
    <row r="22" spans="1:35" ht="12" customHeight="1">
      <c r="A22" s="25" t="str">
        <f>'[9]1_8'!$B15</f>
        <v> </v>
      </c>
      <c r="B22" s="26">
        <f>'[9]1_8'!K15</f>
        <v>0</v>
      </c>
      <c r="C22" s="27" t="str">
        <f>IF($A22&lt;&gt;" ",CONCATENATE(VLOOKUP($A22,all,2)," ",VLOOKUP($A22,all,3)," (",VLOOKUP($A22,all,12),")")," ")</f>
        <v> </v>
      </c>
      <c r="D22" s="28"/>
      <c r="E22" s="28"/>
      <c r="F22" s="29"/>
      <c r="G22" s="30" t="s">
        <v>5</v>
      </c>
      <c r="H22" s="30" t="s">
        <v>6</v>
      </c>
      <c r="I22" s="58"/>
      <c r="J22" s="35"/>
      <c r="K22" s="39"/>
      <c r="L22" s="26">
        <f>SUM(N22:O22)</f>
        <v>10</v>
      </c>
      <c r="M22" s="39"/>
      <c r="N22" s="30">
        <f>'[9]1_4'!$F11</f>
        <v>10</v>
      </c>
      <c r="O22" s="30">
        <f>'[9]1_4'!$G11</f>
        <v>0</v>
      </c>
      <c r="R22" s="48"/>
      <c r="AD22" s="62"/>
      <c r="AE22" s="62"/>
      <c r="AF22" s="62"/>
      <c r="AG22" s="62"/>
      <c r="AH22" s="63"/>
      <c r="AI22" s="64"/>
    </row>
    <row r="23" spans="1:38" ht="12" customHeight="1" thickBot="1">
      <c r="A23" s="41"/>
      <c r="B23" s="42">
        <f>SUM($G23:$H23)</f>
        <v>0</v>
      </c>
      <c r="C23" s="43"/>
      <c r="D23" s="44"/>
      <c r="E23" s="44"/>
      <c r="F23" s="45"/>
      <c r="G23" s="46">
        <f>'[9]1_8'!$F15</f>
        <v>0</v>
      </c>
      <c r="H23" s="46">
        <f>'[9]1_8'!$G15</f>
        <v>0</v>
      </c>
      <c r="K23" s="48"/>
      <c r="R23" s="48"/>
      <c r="Y23" s="65">
        <f>IF(Z15&lt;Z31,Y31,Y15)</f>
        <v>6</v>
      </c>
      <c r="Z23" s="65"/>
      <c r="AA23" s="66" t="str">
        <f>CONCATENATE(VLOOKUP(Y23,all,2)," ",VLOOKUP(Y23,all,3)," (",VLOOKUP(Y23,all,12),")")</f>
        <v>Матюхін Ілля ( - ,НІМ)</v>
      </c>
      <c r="AB23" s="67"/>
      <c r="AC23" s="67"/>
      <c r="AD23" s="67"/>
      <c r="AE23" s="67"/>
      <c r="AF23" s="67"/>
      <c r="AG23" s="67"/>
      <c r="AH23" s="68"/>
      <c r="AI23" s="49"/>
      <c r="AJ23" s="69"/>
      <c r="AK23" s="69"/>
      <c r="AL23" s="62"/>
    </row>
    <row r="24" spans="1:38" ht="12" customHeight="1" thickTop="1">
      <c r="A24" s="70">
        <f>'[9]1_8'!$B16</f>
        <v>5</v>
      </c>
      <c r="B24" s="71">
        <f>'[9]1_8'!K16</f>
        <v>0</v>
      </c>
      <c r="C24" s="72" t="str">
        <f>IF($A24&lt;&gt;" ",CONCATENATE(VLOOKUP($A24,all,2)," ",VLOOKUP($A24,all,3)," (",VLOOKUP($A24,all,12),")")," ")</f>
        <v>Сова Василь (МОН,БРВ)</v>
      </c>
      <c r="D24" s="73"/>
      <c r="E24" s="73"/>
      <c r="F24" s="74"/>
      <c r="G24" s="75" t="s">
        <v>5</v>
      </c>
      <c r="H24" s="75" t="s">
        <v>6</v>
      </c>
      <c r="K24" s="48"/>
      <c r="R24" s="48"/>
      <c r="Y24" s="65"/>
      <c r="Z24" s="65"/>
      <c r="AA24" s="76"/>
      <c r="AB24" s="77"/>
      <c r="AC24" s="77"/>
      <c r="AD24" s="77"/>
      <c r="AE24" s="77"/>
      <c r="AF24" s="77"/>
      <c r="AG24" s="77"/>
      <c r="AH24" s="78"/>
      <c r="AI24" s="40"/>
      <c r="AJ24" s="79"/>
      <c r="AK24" s="79"/>
      <c r="AL24" s="62"/>
    </row>
    <row r="25" spans="1:38" ht="12" customHeight="1">
      <c r="A25" s="31"/>
      <c r="B25" s="26">
        <f>SUM($G25:$H25)</f>
        <v>0</v>
      </c>
      <c r="C25" s="32"/>
      <c r="D25" s="33"/>
      <c r="E25" s="33"/>
      <c r="F25" s="34"/>
      <c r="G25" s="30">
        <f>'[9]1_8'!$F16</f>
        <v>0</v>
      </c>
      <c r="H25" s="30">
        <f>'[9]1_8'!$G16</f>
        <v>0</v>
      </c>
      <c r="I25" s="35"/>
      <c r="K25" s="36">
        <f>IF($B24&lt;B$26,$A26,$A24)</f>
        <v>5</v>
      </c>
      <c r="L25" s="26">
        <f>'[9]1_4'!K12</f>
        <v>1</v>
      </c>
      <c r="M25" s="36" t="str">
        <f>IF($K25&lt;&gt;" ",VLOOKUP(K25,all,8)," ")</f>
        <v>БРВ</v>
      </c>
      <c r="N25" s="37" t="s">
        <v>5</v>
      </c>
      <c r="O25" s="37" t="s">
        <v>6</v>
      </c>
      <c r="R25" s="48"/>
      <c r="AD25" s="62"/>
      <c r="AE25" s="62"/>
      <c r="AF25" s="62"/>
      <c r="AG25" s="62"/>
      <c r="AH25" s="63"/>
      <c r="AI25" s="64"/>
      <c r="AL25" s="62"/>
    </row>
    <row r="26" spans="1:38" ht="12" customHeight="1">
      <c r="A26" s="25" t="str">
        <f>'[9]1_8'!$B17</f>
        <v> </v>
      </c>
      <c r="B26" s="26">
        <f>'[9]1_8'!K17</f>
        <v>0</v>
      </c>
      <c r="C26" s="27" t="str">
        <f>IF($A26&lt;&gt;" ",CONCATENATE(VLOOKUP($A26,all,2)," ",VLOOKUP($A26,all,3)," (",VLOOKUP($A26,all,12),")")," ")</f>
        <v> </v>
      </c>
      <c r="D26" s="28"/>
      <c r="E26" s="28"/>
      <c r="F26" s="29"/>
      <c r="G26" s="30" t="s">
        <v>5</v>
      </c>
      <c r="H26" s="30" t="s">
        <v>6</v>
      </c>
      <c r="I26" s="80"/>
      <c r="J26" s="35"/>
      <c r="K26" s="39"/>
      <c r="L26" s="26">
        <f>SUM(N26:O26)</f>
        <v>7</v>
      </c>
      <c r="M26" s="39"/>
      <c r="N26" s="30">
        <f>'[9]1_4'!$F12</f>
        <v>6</v>
      </c>
      <c r="O26" s="30">
        <f>'[9]1_4'!$G12</f>
        <v>1</v>
      </c>
      <c r="P26" s="40"/>
      <c r="R26" s="48"/>
      <c r="AD26" s="62"/>
      <c r="AE26" s="62"/>
      <c r="AF26" s="62"/>
      <c r="AG26" s="62"/>
      <c r="AH26" s="63"/>
      <c r="AI26" s="64"/>
      <c r="AL26" s="62"/>
    </row>
    <row r="27" spans="1:38" ht="12" customHeight="1" thickBot="1">
      <c r="A27" s="41"/>
      <c r="B27" s="42">
        <f>SUM($G27:$H27)</f>
        <v>0</v>
      </c>
      <c r="C27" s="43"/>
      <c r="D27" s="44"/>
      <c r="E27" s="44"/>
      <c r="F27" s="45"/>
      <c r="G27" s="46">
        <f>'[9]1_8'!$F17</f>
        <v>0</v>
      </c>
      <c r="H27" s="46">
        <f>'[9]1_8'!$G17</f>
        <v>0</v>
      </c>
      <c r="K27" s="48"/>
      <c r="P27" s="49"/>
      <c r="R27" s="36">
        <f>IF(L25&lt;L29,K29,K25)</f>
        <v>6</v>
      </c>
      <c r="S27" s="26">
        <f>'[9]1_2'!$K10</f>
        <v>4</v>
      </c>
      <c r="T27" s="36" t="str">
        <f>IF($R27&lt;&gt;" ",VLOOKUP($R27,all,8)," ")</f>
        <v>НІМ</v>
      </c>
      <c r="U27" s="37" t="s">
        <v>5</v>
      </c>
      <c r="V27" s="37" t="s">
        <v>6</v>
      </c>
      <c r="AD27" s="62"/>
      <c r="AE27" s="62"/>
      <c r="AF27" s="62"/>
      <c r="AG27" s="62"/>
      <c r="AH27" s="63"/>
      <c r="AI27" s="64"/>
      <c r="AL27" s="62"/>
    </row>
    <row r="28" spans="1:38" ht="12" customHeight="1" thickTop="1">
      <c r="A28" s="50">
        <f>'[9]1_8'!$B18</f>
        <v>6</v>
      </c>
      <c r="B28" s="51">
        <f>'[9]1_8'!K18</f>
        <v>0</v>
      </c>
      <c r="C28" s="52" t="str">
        <f>IF($A28&lt;&gt;" ",CONCATENATE(VLOOKUP($A28,all,2)," ",VLOOKUP($A28,all,3)," (",VLOOKUP($A28,all,12),")")," ")</f>
        <v>Матюхін Ілля ( - ,НІМ)</v>
      </c>
      <c r="D28" s="53"/>
      <c r="E28" s="53"/>
      <c r="F28" s="54"/>
      <c r="G28" s="55" t="s">
        <v>5</v>
      </c>
      <c r="H28" s="55" t="s">
        <v>6</v>
      </c>
      <c r="K28" s="48"/>
      <c r="P28" s="49"/>
      <c r="Q28" s="56"/>
      <c r="R28" s="39"/>
      <c r="S28" s="26">
        <f>SUM(U28:V28)</f>
        <v>10</v>
      </c>
      <c r="T28" s="39"/>
      <c r="U28" s="30">
        <f>'[9]1_2'!$F10</f>
        <v>10</v>
      </c>
      <c r="V28" s="30">
        <f>'[9]1_2'!$G10</f>
        <v>0</v>
      </c>
      <c r="W28" s="40"/>
      <c r="AD28" s="62"/>
      <c r="AE28" s="62"/>
      <c r="AF28" s="62"/>
      <c r="AG28" s="62"/>
      <c r="AH28" s="63"/>
      <c r="AI28" s="64"/>
      <c r="AL28" s="62"/>
    </row>
    <row r="29" spans="1:38" ht="12" customHeight="1">
      <c r="A29" s="31"/>
      <c r="B29" s="26">
        <f>SUM($G29:$H29)</f>
        <v>0</v>
      </c>
      <c r="C29" s="32"/>
      <c r="D29" s="33"/>
      <c r="E29" s="33"/>
      <c r="F29" s="34"/>
      <c r="G29" s="30">
        <f>'[9]1_8'!$F18</f>
        <v>0</v>
      </c>
      <c r="H29" s="30">
        <f>'[9]1_8'!$G18</f>
        <v>0</v>
      </c>
      <c r="I29" s="35"/>
      <c r="K29" s="36">
        <f>IF($B28&lt;B$30,$A30,$A28)</f>
        <v>6</v>
      </c>
      <c r="L29" s="26">
        <f>'[9]1_4'!K13</f>
        <v>3</v>
      </c>
      <c r="M29" s="36" t="str">
        <f>IF($K29&lt;&gt;" ",VLOOKUP(K29,all,8)," ")</f>
        <v>НІМ</v>
      </c>
      <c r="N29" s="37" t="s">
        <v>5</v>
      </c>
      <c r="O29" s="37" t="s">
        <v>6</v>
      </c>
      <c r="P29" s="57"/>
      <c r="R29" s="48"/>
      <c r="W29" s="49"/>
      <c r="AD29" s="62"/>
      <c r="AE29" s="62"/>
      <c r="AF29" s="62"/>
      <c r="AG29" s="62"/>
      <c r="AH29" s="63"/>
      <c r="AI29" s="64"/>
      <c r="AL29" s="62"/>
    </row>
    <row r="30" spans="1:38" ht="12" customHeight="1">
      <c r="A30" s="25" t="str">
        <f>'[9]1_8'!$B19</f>
        <v> </v>
      </c>
      <c r="B30" s="26">
        <f>'[9]1_8'!K19</f>
        <v>0</v>
      </c>
      <c r="C30" s="27" t="str">
        <f>IF($A30&lt;&gt;" ",CONCATENATE(VLOOKUP($A30,all,2)," ",VLOOKUP($A30,all,3)," (",VLOOKUP($A30,all,12),")")," ")</f>
        <v> </v>
      </c>
      <c r="D30" s="28"/>
      <c r="E30" s="28"/>
      <c r="F30" s="29"/>
      <c r="G30" s="30" t="s">
        <v>5</v>
      </c>
      <c r="H30" s="30" t="s">
        <v>6</v>
      </c>
      <c r="I30" s="58"/>
      <c r="J30" s="35"/>
      <c r="K30" s="39"/>
      <c r="L30" s="26">
        <f>SUM(N30:O30)</f>
        <v>8</v>
      </c>
      <c r="M30" s="39"/>
      <c r="N30" s="30">
        <f>'[9]1_4'!$F13</f>
        <v>6</v>
      </c>
      <c r="O30" s="30">
        <f>'[9]1_4'!$G13</f>
        <v>2</v>
      </c>
      <c r="R30" s="48"/>
      <c r="W30" s="49"/>
      <c r="AD30" s="62"/>
      <c r="AE30" s="62"/>
      <c r="AF30" s="62"/>
      <c r="AG30" s="62"/>
      <c r="AH30" s="63"/>
      <c r="AI30" s="64"/>
      <c r="AL30" s="62"/>
    </row>
    <row r="31" spans="1:38" ht="12" customHeight="1" thickBot="1">
      <c r="A31" s="41"/>
      <c r="B31" s="42">
        <f>SUM($G31:$H31)</f>
        <v>0</v>
      </c>
      <c r="C31" s="43"/>
      <c r="D31" s="44"/>
      <c r="E31" s="44"/>
      <c r="F31" s="45"/>
      <c r="G31" s="46">
        <f>'[9]1_8'!$F19</f>
        <v>0</v>
      </c>
      <c r="H31" s="46">
        <f>'[9]1_8'!$G19</f>
        <v>0</v>
      </c>
      <c r="K31" s="48"/>
      <c r="R31" s="48"/>
      <c r="W31" s="49"/>
      <c r="Y31" s="36">
        <f>IF(S27&lt;S35,R35,R27)</f>
        <v>6</v>
      </c>
      <c r="Z31" s="26">
        <f>'[9]фінал'!$K9</f>
        <v>3</v>
      </c>
      <c r="AA31" s="36" t="str">
        <f>IF($Y31&lt;&gt;" ",VLOOKUP($Y31,all,8)," ")</f>
        <v>НІМ</v>
      </c>
      <c r="AB31" s="37" t="s">
        <v>5</v>
      </c>
      <c r="AC31" s="37" t="s">
        <v>6</v>
      </c>
      <c r="AD31" s="81"/>
      <c r="AE31" s="81"/>
      <c r="AF31" s="81"/>
      <c r="AG31" s="81"/>
      <c r="AH31" s="82"/>
      <c r="AI31" s="83"/>
      <c r="AL31" s="62"/>
    </row>
    <row r="32" spans="1:38" ht="12" customHeight="1" thickTop="1">
      <c r="A32" s="50">
        <f>'[9]1_8'!$B20</f>
        <v>7</v>
      </c>
      <c r="B32" s="51">
        <f>'[9]1_8'!K20</f>
        <v>0</v>
      </c>
      <c r="C32" s="52" t="str">
        <f>IF($A32&lt;&gt;" ",CONCATENATE(VLOOKUP($A32,all,2)," ",VLOOKUP($A32,all,3)," (",VLOOKUP($A32,all,12),")")," ")</f>
        <v>Калініченко Олександр (Д-УФК1,ХРК)</v>
      </c>
      <c r="D32" s="53"/>
      <c r="E32" s="53"/>
      <c r="F32" s="54"/>
      <c r="G32" s="55" t="s">
        <v>5</v>
      </c>
      <c r="H32" s="55" t="s">
        <v>6</v>
      </c>
      <c r="K32" s="48"/>
      <c r="R32" s="48"/>
      <c r="W32" s="49"/>
      <c r="X32" s="56"/>
      <c r="Y32" s="39"/>
      <c r="Z32" s="26">
        <f>SUM(AB32:AC32)</f>
        <v>3</v>
      </c>
      <c r="AA32" s="39"/>
      <c r="AB32" s="30">
        <f>'[9]фінал'!$F9</f>
        <v>3</v>
      </c>
      <c r="AC32" s="30">
        <f>'[9]фінал'!$G24</f>
        <v>0</v>
      </c>
      <c r="AL32" s="62"/>
    </row>
    <row r="33" spans="1:38" ht="12" customHeight="1">
      <c r="A33" s="31"/>
      <c r="B33" s="26">
        <f>SUM($G33:$H33)</f>
        <v>0</v>
      </c>
      <c r="C33" s="32"/>
      <c r="D33" s="33"/>
      <c r="E33" s="33"/>
      <c r="F33" s="34"/>
      <c r="G33" s="30">
        <f>'[9]1_8'!$F20</f>
        <v>0</v>
      </c>
      <c r="H33" s="30">
        <f>'[9]1_8'!$G20</f>
        <v>0</v>
      </c>
      <c r="I33" s="35"/>
      <c r="K33" s="36">
        <f>IF($B32&lt;B$34,$A34,$A32)</f>
        <v>7</v>
      </c>
      <c r="L33" s="26">
        <f>'[9]1_4'!K14</f>
        <v>0</v>
      </c>
      <c r="M33" s="36" t="str">
        <f>IF($K33&lt;&gt;" ",VLOOKUP(K33,all,8)," ")</f>
        <v>ХРК</v>
      </c>
      <c r="N33" s="37" t="s">
        <v>5</v>
      </c>
      <c r="O33" s="37" t="s">
        <v>6</v>
      </c>
      <c r="R33" s="48"/>
      <c r="W33" s="49"/>
      <c r="AL33" s="62"/>
    </row>
    <row r="34" spans="1:38" ht="12" customHeight="1">
      <c r="A34" s="25" t="str">
        <f>'[9]1_8'!$B21</f>
        <v> </v>
      </c>
      <c r="B34" s="26">
        <f>'[9]1_8'!K21</f>
        <v>0</v>
      </c>
      <c r="C34" s="27" t="str">
        <f>IF($A34&lt;&gt;" ",CONCATENATE(VLOOKUP($A34,all,2)," ",VLOOKUP($A34,all,3)," (",VLOOKUP($A34,all,12),")")," ")</f>
        <v> </v>
      </c>
      <c r="D34" s="28"/>
      <c r="E34" s="28"/>
      <c r="F34" s="29"/>
      <c r="G34" s="30" t="s">
        <v>5</v>
      </c>
      <c r="H34" s="30" t="s">
        <v>6</v>
      </c>
      <c r="I34" s="58"/>
      <c r="J34" s="35"/>
      <c r="K34" s="39"/>
      <c r="L34" s="26">
        <f>SUM(N34:O34)</f>
        <v>0</v>
      </c>
      <c r="M34" s="39"/>
      <c r="N34" s="30">
        <f>'[9]1_4'!$F14</f>
        <v>0</v>
      </c>
      <c r="O34" s="30">
        <f>'[9]1_4'!$G14</f>
        <v>0</v>
      </c>
      <c r="P34" s="40"/>
      <c r="R34" s="48"/>
      <c r="W34" s="49"/>
      <c r="AL34" s="62"/>
    </row>
    <row r="35" spans="1:38" ht="12" customHeight="1" thickBot="1">
      <c r="A35" s="41"/>
      <c r="B35" s="42">
        <f>SUM($G35:$H35)</f>
        <v>0</v>
      </c>
      <c r="C35" s="43"/>
      <c r="D35" s="44"/>
      <c r="E35" s="44"/>
      <c r="F35" s="45"/>
      <c r="G35" s="46">
        <f>'[9]1_8'!$F21</f>
        <v>0</v>
      </c>
      <c r="H35" s="46">
        <f>'[9]1_8'!$G21</f>
        <v>0</v>
      </c>
      <c r="K35" s="48"/>
      <c r="P35" s="49"/>
      <c r="R35" s="36">
        <f>IF(L33&lt;L37,K37,K33)</f>
        <v>8</v>
      </c>
      <c r="S35" s="26">
        <f>'[9]1_2'!$K11</f>
        <v>0</v>
      </c>
      <c r="T35" s="36" t="str">
        <f>IF($R35&lt;&gt;" ",VLOOKUP($R35,all,8)," ")</f>
        <v>ЛВС</v>
      </c>
      <c r="U35" s="37" t="s">
        <v>5</v>
      </c>
      <c r="V35" s="37" t="s">
        <v>6</v>
      </c>
      <c r="W35" s="57"/>
      <c r="AL35" s="62"/>
    </row>
    <row r="36" spans="1:38" ht="12" customHeight="1" thickTop="1">
      <c r="A36" s="50">
        <f>'[9]1_8'!$B22</f>
        <v>8</v>
      </c>
      <c r="B36" s="51">
        <f>'[9]1_8'!K22</f>
        <v>0</v>
      </c>
      <c r="C36" s="52" t="str">
        <f>IF($A36&lt;&gt;" ",CONCATENATE(VLOOKUP($A36,all,2)," ",VLOOKUP($A36,all,3)," (",VLOOKUP($A36,all,12),")")," ")</f>
        <v>Харковський Андрій (Д,ЛВС)</v>
      </c>
      <c r="D36" s="53"/>
      <c r="E36" s="53"/>
      <c r="F36" s="54"/>
      <c r="G36" s="55" t="s">
        <v>5</v>
      </c>
      <c r="H36" s="55" t="s">
        <v>6</v>
      </c>
      <c r="K36" s="48"/>
      <c r="P36" s="49"/>
      <c r="Q36" s="56"/>
      <c r="R36" s="39"/>
      <c r="S36" s="26">
        <f>SUM(U36:V36)</f>
        <v>0</v>
      </c>
      <c r="T36" s="39"/>
      <c r="U36" s="30">
        <f>'[9]1_2'!$F11</f>
        <v>0</v>
      </c>
      <c r="V36" s="30">
        <f>'[9]1_2'!$G11</f>
        <v>0</v>
      </c>
      <c r="AL36" s="62"/>
    </row>
    <row r="37" spans="1:38" ht="12" customHeight="1">
      <c r="A37" s="31"/>
      <c r="B37" s="26">
        <f>SUM($G37:$H37)</f>
        <v>0</v>
      </c>
      <c r="C37" s="32"/>
      <c r="D37" s="33"/>
      <c r="E37" s="33"/>
      <c r="F37" s="34"/>
      <c r="G37" s="30">
        <f>'[9]1_8'!$F22</f>
        <v>0</v>
      </c>
      <c r="H37" s="30">
        <f>'[9]1_8'!$G22</f>
        <v>0</v>
      </c>
      <c r="I37" s="35"/>
      <c r="K37" s="36">
        <f>IF($B36&lt;B$38,$A38,$A36)</f>
        <v>8</v>
      </c>
      <c r="L37" s="26">
        <f>'[9]1_4'!K15</f>
        <v>5</v>
      </c>
      <c r="M37" s="36" t="str">
        <f>IF($K37&lt;&gt;" ",VLOOKUP(K37,all,8)," ")</f>
        <v>ЛВС</v>
      </c>
      <c r="N37" s="37" t="s">
        <v>5</v>
      </c>
      <c r="O37" s="37" t="s">
        <v>6</v>
      </c>
      <c r="P37" s="57"/>
      <c r="R37" s="48"/>
      <c r="AL37" s="62"/>
    </row>
    <row r="38" spans="1:38" ht="12" customHeight="1">
      <c r="A38" s="25" t="str">
        <f>'[9]1_8'!$B23</f>
        <v> </v>
      </c>
      <c r="B38" s="26">
        <f>'[9]1_8'!K23</f>
        <v>0</v>
      </c>
      <c r="C38" s="27" t="str">
        <f>IF($A38&lt;&gt;" ",CONCATENATE(VLOOKUP($A38,all,2)," ",VLOOKUP($A38,all,3)," (",VLOOKUP($A38,all,12),")")," ")</f>
        <v> </v>
      </c>
      <c r="D38" s="28"/>
      <c r="E38" s="28"/>
      <c r="F38" s="29"/>
      <c r="G38" s="30" t="s">
        <v>5</v>
      </c>
      <c r="H38" s="30" t="s">
        <v>6</v>
      </c>
      <c r="I38" s="58"/>
      <c r="J38" s="35"/>
      <c r="K38" s="39"/>
      <c r="L38" s="26">
        <f>SUM(N38:O38)</f>
        <v>0</v>
      </c>
      <c r="M38" s="39"/>
      <c r="N38" s="30">
        <f>'[9]1_4'!$F15</f>
        <v>0</v>
      </c>
      <c r="O38" s="30">
        <f>'[9]1_4'!$G15</f>
        <v>0</v>
      </c>
      <c r="R38" s="48"/>
      <c r="AL38" s="62"/>
    </row>
    <row r="39" spans="1:38" ht="12" customHeight="1">
      <c r="A39" s="31"/>
      <c r="B39" s="26">
        <f>SUM($G39:$H39)</f>
        <v>0</v>
      </c>
      <c r="C39" s="32"/>
      <c r="D39" s="33"/>
      <c r="E39" s="33"/>
      <c r="F39" s="34"/>
      <c r="G39" s="30">
        <f>'[9]1_8'!$F23</f>
        <v>0</v>
      </c>
      <c r="H39" s="30">
        <f>'[9]1_8'!$G23</f>
        <v>0</v>
      </c>
      <c r="K39" s="48"/>
      <c r="R39" s="48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62"/>
    </row>
    <row r="40" spans="1:38" ht="9" customHeight="1">
      <c r="A40" s="85"/>
      <c r="B40" s="86"/>
      <c r="C40" s="87"/>
      <c r="D40" s="87"/>
      <c r="E40" s="87"/>
      <c r="F40" s="87"/>
      <c r="G40" s="79"/>
      <c r="H40" s="79"/>
      <c r="I40" s="88"/>
      <c r="J40" s="88"/>
      <c r="K40" s="89"/>
      <c r="L40" s="62"/>
      <c r="M40" s="63"/>
      <c r="N40" s="69"/>
      <c r="O40" s="69"/>
      <c r="P40" s="62"/>
      <c r="Q40" s="62"/>
      <c r="R40" s="89"/>
      <c r="S40" s="62"/>
      <c r="T40" s="63"/>
      <c r="U40" s="69"/>
      <c r="V40" s="69"/>
      <c r="W40" s="62"/>
      <c r="X40" s="62"/>
      <c r="Y40" s="62"/>
      <c r="Z40" s="62"/>
      <c r="AA40" s="63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62"/>
    </row>
    <row r="41" spans="1:38" ht="9" customHeight="1">
      <c r="A41" s="90"/>
      <c r="B41" s="86"/>
      <c r="C41" s="91"/>
      <c r="D41" s="91"/>
      <c r="E41" s="91"/>
      <c r="F41" s="91"/>
      <c r="G41" s="79"/>
      <c r="H41" s="79"/>
      <c r="I41" s="88"/>
      <c r="J41" s="88"/>
      <c r="K41" s="92"/>
      <c r="L41" s="86"/>
      <c r="M41" s="92"/>
      <c r="N41" s="69"/>
      <c r="O41" s="69"/>
      <c r="P41" s="62"/>
      <c r="Q41" s="62"/>
      <c r="R41" s="89"/>
      <c r="S41" s="62"/>
      <c r="T41" s="63"/>
      <c r="U41" s="69"/>
      <c r="V41" s="69"/>
      <c r="W41" s="62"/>
      <c r="X41" s="62"/>
      <c r="Y41" s="62"/>
      <c r="Z41" s="62"/>
      <c r="AA41" s="63"/>
      <c r="AB41" s="69"/>
      <c r="AC41" s="69"/>
      <c r="AD41" s="62"/>
      <c r="AE41" s="62"/>
      <c r="AF41" s="62"/>
      <c r="AG41" s="62"/>
      <c r="AH41" s="63"/>
      <c r="AI41" s="63"/>
      <c r="AJ41" s="63"/>
      <c r="AK41" s="63"/>
      <c r="AL41" s="62"/>
    </row>
    <row r="42" spans="1:38" ht="10.5" customHeight="1">
      <c r="A42" s="90"/>
      <c r="B42" s="86"/>
      <c r="D42" s="93" t="s">
        <v>7</v>
      </c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62"/>
      <c r="AA42" s="96" t="s">
        <v>8</v>
      </c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38" ht="10.5" customHeight="1">
      <c r="A43" s="90"/>
      <c r="B43" s="86"/>
      <c r="C43" s="91"/>
      <c r="D43" s="91"/>
      <c r="E43" s="91"/>
      <c r="F43" s="91"/>
      <c r="G43" s="79"/>
      <c r="H43" s="79"/>
      <c r="I43" s="88"/>
      <c r="J43" s="88"/>
      <c r="K43" s="89"/>
      <c r="L43" s="62"/>
      <c r="M43" s="63"/>
      <c r="N43" s="69"/>
      <c r="O43" s="69"/>
      <c r="P43" s="62"/>
      <c r="Q43" s="62"/>
      <c r="R43" s="92"/>
      <c r="S43" s="86"/>
      <c r="T43" s="92"/>
      <c r="U43" s="69"/>
      <c r="V43" s="69"/>
      <c r="W43" s="62"/>
      <c r="X43" s="62"/>
      <c r="Y43" s="62"/>
      <c r="Z43" s="62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ht="10.5" customHeight="1">
      <c r="A44" s="90"/>
      <c r="B44" s="86"/>
      <c r="C44" s="91"/>
      <c r="D44" s="91"/>
      <c r="E44" s="91"/>
      <c r="F44" s="97" t="s">
        <v>9</v>
      </c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9"/>
      <c r="U44" s="79"/>
      <c r="V44" s="79"/>
      <c r="W44" s="62"/>
      <c r="X44" s="62"/>
      <c r="Y44" s="62"/>
      <c r="Z44" s="62"/>
      <c r="AA44" s="63"/>
      <c r="AB44" s="69"/>
      <c r="AC44" s="69"/>
      <c r="AD44" s="62"/>
      <c r="AE44" s="62"/>
      <c r="AF44" s="62"/>
      <c r="AG44" s="62"/>
      <c r="AH44" s="63"/>
      <c r="AI44" s="63"/>
      <c r="AJ44" s="63"/>
      <c r="AK44" s="63"/>
      <c r="AL44" s="62"/>
    </row>
    <row r="45" spans="1:38" ht="10.5" customHeight="1">
      <c r="A45" s="90"/>
      <c r="B45" s="86"/>
      <c r="C45" s="91"/>
      <c r="D45" s="91"/>
      <c r="E45" s="91"/>
      <c r="F45" s="91"/>
      <c r="G45" s="79"/>
      <c r="H45" s="79"/>
      <c r="I45" s="88"/>
      <c r="J45" s="88"/>
      <c r="K45" s="92"/>
      <c r="L45" s="86"/>
      <c r="M45" s="92"/>
      <c r="N45" s="69"/>
      <c r="O45" s="69"/>
      <c r="P45" s="62"/>
      <c r="Q45" s="62"/>
      <c r="R45" s="89"/>
      <c r="S45" s="62"/>
      <c r="T45" s="63"/>
      <c r="U45" s="69"/>
      <c r="V45" s="69"/>
      <c r="W45" s="62"/>
      <c r="X45" s="62"/>
      <c r="Y45" s="62"/>
      <c r="Z45" s="62"/>
      <c r="AA45" s="100">
        <v>1</v>
      </c>
      <c r="AB45" s="101">
        <f>Y23</f>
        <v>6</v>
      </c>
      <c r="AC45" s="102" t="str">
        <f aca="true" t="shared" si="0" ref="AC45:AC51">VLOOKUP(AB45,all,8)</f>
        <v>НІМ</v>
      </c>
      <c r="AD45" s="102"/>
      <c r="AE45" s="102"/>
      <c r="AF45" s="103" t="str">
        <f aca="true" t="shared" si="1" ref="AF45:AF51">CONCATENATE(VLOOKUP(AB45,all,2)," ",VLOOKUP(AB45,all,3))</f>
        <v>Матюхін Ілля</v>
      </c>
      <c r="AG45" s="103"/>
      <c r="AH45" s="103"/>
      <c r="AI45" s="103"/>
      <c r="AJ45" s="103"/>
      <c r="AK45" s="103"/>
      <c r="AL45" s="104"/>
    </row>
    <row r="46" spans="1:38" ht="10.5" customHeight="1">
      <c r="A46" s="90"/>
      <c r="B46" s="86"/>
      <c r="C46" s="91"/>
      <c r="D46" s="105" t="str">
        <f>'[9]втішні_зустріч2'!$B$8</f>
        <v> </v>
      </c>
      <c r="E46" s="37">
        <f>'[9]втішні_зустріч2'!K8</f>
        <v>0</v>
      </c>
      <c r="F46" s="105" t="str">
        <f>IF(D46&lt;&gt;" ",VLOOKUP(D46,all,8)," ")</f>
        <v> </v>
      </c>
      <c r="G46" s="37" t="s">
        <v>5</v>
      </c>
      <c r="H46" s="37" t="s">
        <v>6</v>
      </c>
      <c r="I46" s="13"/>
      <c r="J46" s="13"/>
      <c r="K46" s="13"/>
      <c r="L46" s="13"/>
      <c r="M46" s="13"/>
      <c r="P46" s="13"/>
      <c r="Q46" s="62"/>
      <c r="R46" s="89"/>
      <c r="S46" s="62"/>
      <c r="T46" s="63"/>
      <c r="U46" s="69"/>
      <c r="V46" s="69"/>
      <c r="W46" s="62"/>
      <c r="X46" s="62"/>
      <c r="Y46" s="62"/>
      <c r="Z46" s="62"/>
      <c r="AA46" s="100">
        <f>AA45+1</f>
        <v>2</v>
      </c>
      <c r="AB46" s="101">
        <f>IF(Z15&lt;Z31,Y15,Y31)</f>
        <v>2</v>
      </c>
      <c r="AC46" s="102" t="str">
        <f t="shared" si="0"/>
        <v>БЛР</v>
      </c>
      <c r="AD46" s="102"/>
      <c r="AE46" s="102"/>
      <c r="AF46" s="103" t="str">
        <f t="shared" si="1"/>
        <v>Павлюченко Василій</v>
      </c>
      <c r="AG46" s="103"/>
      <c r="AH46" s="103"/>
      <c r="AI46" s="103"/>
      <c r="AJ46" s="103"/>
      <c r="AK46" s="103"/>
      <c r="AL46" s="104"/>
    </row>
    <row r="47" spans="1:38" ht="10.5" customHeight="1" thickBot="1">
      <c r="A47" s="90"/>
      <c r="B47" s="86"/>
      <c r="C47" s="91"/>
      <c r="D47" s="106"/>
      <c r="E47" s="107">
        <f>SUM(G47:H47)</f>
        <v>0</v>
      </c>
      <c r="F47" s="106"/>
      <c r="G47" s="107">
        <f>'[9]втішні_зустріч2'!$F$8</f>
        <v>0</v>
      </c>
      <c r="H47" s="107">
        <f>'[9]втішні_зустріч2'!$G$8</f>
        <v>0</v>
      </c>
      <c r="I47" s="108"/>
      <c r="J47" s="13"/>
      <c r="K47" s="105">
        <f>'[9]за 3м'!$B$8</f>
        <v>1</v>
      </c>
      <c r="L47" s="37">
        <f>'[9]за 3м'!K8</f>
        <v>0</v>
      </c>
      <c r="M47" s="105" t="str">
        <f>IF(K47&lt;&gt;" ",VLOOKUP(K47,all,8)," ")</f>
        <v>ПЛТ</v>
      </c>
      <c r="N47" s="37" t="s">
        <v>5</v>
      </c>
      <c r="O47" s="37" t="s">
        <v>6</v>
      </c>
      <c r="P47" s="13"/>
      <c r="Q47" s="62"/>
      <c r="R47" s="89"/>
      <c r="S47" s="62"/>
      <c r="T47" s="63"/>
      <c r="U47" s="69"/>
      <c r="V47" s="69"/>
      <c r="W47" s="62"/>
      <c r="X47" s="62"/>
      <c r="Y47" s="92"/>
      <c r="Z47" s="86"/>
      <c r="AA47" s="100">
        <f>AA46+1</f>
        <v>3</v>
      </c>
      <c r="AB47" s="101">
        <f>R48</f>
        <v>4</v>
      </c>
      <c r="AC47" s="102" t="str">
        <f t="shared" si="0"/>
        <v>БЦЕР</v>
      </c>
      <c r="AD47" s="102"/>
      <c r="AE47" s="102"/>
      <c r="AF47" s="103" t="str">
        <f t="shared" si="1"/>
        <v>Підлипінець Данило</v>
      </c>
      <c r="AG47" s="103"/>
      <c r="AH47" s="103"/>
      <c r="AI47" s="103"/>
      <c r="AJ47" s="103"/>
      <c r="AK47" s="103"/>
      <c r="AL47" s="104"/>
    </row>
    <row r="48" spans="1:38" ht="10.5" customHeight="1" thickBot="1" thickTop="1">
      <c r="A48" s="90"/>
      <c r="B48" s="86"/>
      <c r="C48" s="91"/>
      <c r="D48" s="109">
        <f>'[9]втішні_зустріч2'!$B$9</f>
        <v>1</v>
      </c>
      <c r="E48" s="110">
        <f>'[9]втішні_зустріч2'!K9</f>
        <v>0</v>
      </c>
      <c r="F48" s="109" t="str">
        <f>IF(D48&lt;&gt;" ",VLOOKUP(D48,all,8)," ")</f>
        <v>ПЛТ</v>
      </c>
      <c r="G48" s="110" t="s">
        <v>5</v>
      </c>
      <c r="H48" s="110" t="s">
        <v>6</v>
      </c>
      <c r="I48" s="110"/>
      <c r="J48" s="108"/>
      <c r="K48" s="106"/>
      <c r="L48" s="107">
        <f>SUM(N48:O48)</f>
        <v>0</v>
      </c>
      <c r="M48" s="106"/>
      <c r="N48" s="107">
        <f>'[9]за 3м'!$F$8</f>
        <v>0</v>
      </c>
      <c r="O48" s="107">
        <f>'[9]за 3м'!$G$8</f>
        <v>0</v>
      </c>
      <c r="P48" s="108"/>
      <c r="Q48" s="62"/>
      <c r="R48" s="111">
        <f>IF(L47&gt;L49,K47,K49)</f>
        <v>4</v>
      </c>
      <c r="S48" s="112" t="str">
        <f>CONCATENATE(VLOOKUP(R48,all,2)," ",VLOOKUP(R48,all,3)," (",VLOOKUP(R48,all,12),")")</f>
        <v>Підлипінець Данило ( ,БЦЕР)</v>
      </c>
      <c r="T48" s="113"/>
      <c r="U48" s="113"/>
      <c r="V48" s="113"/>
      <c r="W48" s="113"/>
      <c r="X48" s="113"/>
      <c r="Y48" s="114"/>
      <c r="Z48" s="86"/>
      <c r="AA48" s="100">
        <v>3</v>
      </c>
      <c r="AB48" s="101">
        <f>R57</f>
        <v>5</v>
      </c>
      <c r="AC48" s="102" t="str">
        <f t="shared" si="0"/>
        <v>БРВ</v>
      </c>
      <c r="AD48" s="102"/>
      <c r="AE48" s="102"/>
      <c r="AF48" s="103" t="str">
        <f t="shared" si="1"/>
        <v>Сова Василь</v>
      </c>
      <c r="AG48" s="103"/>
      <c r="AH48" s="103"/>
      <c r="AI48" s="103"/>
      <c r="AJ48" s="103"/>
      <c r="AK48" s="103"/>
      <c r="AL48" s="104"/>
    </row>
    <row r="49" spans="1:38" ht="10.5" customHeight="1" thickTop="1">
      <c r="A49" s="90"/>
      <c r="B49" s="86"/>
      <c r="C49" s="91"/>
      <c r="D49" s="115"/>
      <c r="E49" s="37">
        <f>SUM(G49:H49)</f>
        <v>0</v>
      </c>
      <c r="F49" s="115"/>
      <c r="G49" s="37">
        <f>'[9]втішні_зустріч2'!$F$9</f>
        <v>0</v>
      </c>
      <c r="H49" s="37">
        <f>'[9]втішні_зустріч2'!$G$9</f>
        <v>0</v>
      </c>
      <c r="I49" s="13"/>
      <c r="J49" s="13"/>
      <c r="K49" s="109">
        <f>'[9]за 3м'!$B$9</f>
        <v>4</v>
      </c>
      <c r="L49" s="110">
        <f>'[9]за 3м'!K9</f>
        <v>5</v>
      </c>
      <c r="M49" s="109" t="str">
        <f>IF(K49&lt;&gt;" ",VLOOKUP(K49,all,8)," ")</f>
        <v>БЦЕР</v>
      </c>
      <c r="N49" s="37" t="s">
        <v>5</v>
      </c>
      <c r="O49" s="110" t="s">
        <v>6</v>
      </c>
      <c r="P49" s="110"/>
      <c r="Q49" s="56"/>
      <c r="R49" s="116"/>
      <c r="S49" s="117"/>
      <c r="T49" s="118"/>
      <c r="U49" s="118"/>
      <c r="V49" s="118"/>
      <c r="W49" s="118"/>
      <c r="X49" s="118"/>
      <c r="Y49" s="119"/>
      <c r="Z49" s="62"/>
      <c r="AA49" s="100">
        <v>5</v>
      </c>
      <c r="AB49" s="101">
        <f>IF(L47&gt;L49,K49,K47)</f>
        <v>1</v>
      </c>
      <c r="AC49" s="102" t="str">
        <f t="shared" si="0"/>
        <v>ПЛТ</v>
      </c>
      <c r="AD49" s="102"/>
      <c r="AE49" s="102"/>
      <c r="AF49" s="103" t="str">
        <f t="shared" si="1"/>
        <v>Падалка Вадим</v>
      </c>
      <c r="AG49" s="103"/>
      <c r="AH49" s="103"/>
      <c r="AI49" s="103"/>
      <c r="AJ49" s="103"/>
      <c r="AK49" s="103"/>
      <c r="AL49" s="104"/>
    </row>
    <row r="50" spans="1:38" ht="10.5" customHeight="1">
      <c r="A50" s="90"/>
      <c r="B50" s="86"/>
      <c r="C50" s="91"/>
      <c r="D50" s="13"/>
      <c r="E50" s="13"/>
      <c r="F50" s="13"/>
      <c r="G50" s="13"/>
      <c r="H50" s="13"/>
      <c r="I50" s="13"/>
      <c r="J50" s="13"/>
      <c r="K50" s="115"/>
      <c r="L50" s="37">
        <f>SUM(N50:O50)</f>
        <v>0</v>
      </c>
      <c r="M50" s="115"/>
      <c r="N50" s="37">
        <f>'[9]за 3м'!$F$8</f>
        <v>0</v>
      </c>
      <c r="O50" s="37">
        <f>'[9]за 3м'!$G$9</f>
        <v>0</v>
      </c>
      <c r="P50" s="13"/>
      <c r="Q50" s="62"/>
      <c r="R50" s="89"/>
      <c r="S50" s="62"/>
      <c r="T50" s="63"/>
      <c r="U50" s="69"/>
      <c r="V50" s="69"/>
      <c r="W50" s="62"/>
      <c r="X50" s="62"/>
      <c r="Y50" s="62"/>
      <c r="Z50" s="62"/>
      <c r="AA50" s="100">
        <v>5</v>
      </c>
      <c r="AB50" s="101">
        <f>IF(L56&gt;L58,K58,K56)</f>
        <v>8</v>
      </c>
      <c r="AC50" s="102" t="str">
        <f t="shared" si="0"/>
        <v>ЛВС</v>
      </c>
      <c r="AD50" s="102"/>
      <c r="AE50" s="102"/>
      <c r="AF50" s="103" t="str">
        <f t="shared" si="1"/>
        <v>Харковський Андрій</v>
      </c>
      <c r="AG50" s="103"/>
      <c r="AH50" s="103"/>
      <c r="AI50" s="103"/>
      <c r="AJ50" s="103"/>
      <c r="AK50" s="103"/>
      <c r="AL50" s="104"/>
    </row>
    <row r="51" spans="1:38" ht="10.5" customHeight="1">
      <c r="A51" s="90"/>
      <c r="B51" s="86"/>
      <c r="C51" s="91"/>
      <c r="D51" s="91"/>
      <c r="E51" s="91"/>
      <c r="F51" s="91"/>
      <c r="G51" s="79"/>
      <c r="H51" s="79"/>
      <c r="I51" s="88"/>
      <c r="J51" s="88"/>
      <c r="K51" s="89"/>
      <c r="L51" s="62"/>
      <c r="M51" s="63"/>
      <c r="N51" s="69"/>
      <c r="O51" s="69"/>
      <c r="P51" s="62"/>
      <c r="Q51" s="62"/>
      <c r="R51" s="92"/>
      <c r="S51" s="86"/>
      <c r="T51" s="92"/>
      <c r="U51" s="69"/>
      <c r="V51" s="69"/>
      <c r="W51" s="62"/>
      <c r="X51" s="62"/>
      <c r="Y51" s="62"/>
      <c r="Z51" s="62"/>
      <c r="AA51" s="120">
        <v>7</v>
      </c>
      <c r="AB51" s="101">
        <f>'[9]данные'!K17</f>
        <v>3</v>
      </c>
      <c r="AC51" s="102" t="str">
        <f t="shared" si="0"/>
        <v>ПЛТ</v>
      </c>
      <c r="AD51" s="102"/>
      <c r="AE51" s="102"/>
      <c r="AF51" s="103" t="str">
        <f t="shared" si="1"/>
        <v>Солодчук Тарас</v>
      </c>
      <c r="AG51" s="103"/>
      <c r="AH51" s="103"/>
      <c r="AI51" s="103"/>
      <c r="AJ51" s="103"/>
      <c r="AK51" s="103"/>
      <c r="AL51" s="104"/>
    </row>
    <row r="52" spans="1:38" ht="10.5" customHeight="1">
      <c r="A52" s="90"/>
      <c r="B52" s="86"/>
      <c r="C52" s="91"/>
      <c r="D52" s="91"/>
      <c r="E52" s="91"/>
      <c r="F52" s="91"/>
      <c r="G52" s="79"/>
      <c r="H52" s="79"/>
      <c r="I52" s="88"/>
      <c r="J52" s="88"/>
      <c r="K52" s="89"/>
      <c r="L52" s="62"/>
      <c r="M52" s="63"/>
      <c r="N52" s="69"/>
      <c r="O52" s="69"/>
      <c r="P52" s="62"/>
      <c r="Q52" s="62"/>
      <c r="R52" s="92"/>
      <c r="S52" s="86"/>
      <c r="T52" s="92"/>
      <c r="U52" s="79"/>
      <c r="V52" s="79"/>
      <c r="W52" s="62"/>
      <c r="X52" s="62"/>
      <c r="Y52" s="62"/>
      <c r="Z52" s="62"/>
      <c r="AA52" s="120"/>
      <c r="AB52" s="101"/>
      <c r="AC52" s="102"/>
      <c r="AD52" s="102"/>
      <c r="AE52" s="102"/>
      <c r="AF52" s="103"/>
      <c r="AG52" s="103"/>
      <c r="AH52" s="103"/>
      <c r="AI52" s="103"/>
      <c r="AJ52" s="103"/>
      <c r="AK52" s="103"/>
      <c r="AL52" s="104"/>
    </row>
    <row r="53" spans="1:38" ht="10.5" customHeight="1">
      <c r="A53" s="90"/>
      <c r="B53" s="86"/>
      <c r="C53" s="91"/>
      <c r="D53" s="91"/>
      <c r="E53" s="91"/>
      <c r="F53" s="97" t="s">
        <v>10</v>
      </c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9"/>
      <c r="U53" s="69"/>
      <c r="V53" s="69"/>
      <c r="W53" s="62"/>
      <c r="X53" s="62"/>
      <c r="Y53" s="62"/>
      <c r="Z53" s="62"/>
      <c r="AA53" s="120"/>
      <c r="AB53" s="101"/>
      <c r="AC53" s="102"/>
      <c r="AD53" s="102"/>
      <c r="AE53" s="102"/>
      <c r="AF53" s="103"/>
      <c r="AG53" s="103"/>
      <c r="AH53" s="103"/>
      <c r="AI53" s="103"/>
      <c r="AJ53" s="103"/>
      <c r="AK53" s="103"/>
      <c r="AL53" s="104"/>
    </row>
    <row r="54" spans="1:38" ht="10.5" customHeight="1">
      <c r="A54" s="90"/>
      <c r="B54" s="86"/>
      <c r="C54" s="91"/>
      <c r="D54" s="91"/>
      <c r="E54" s="91"/>
      <c r="F54" s="91"/>
      <c r="G54" s="79"/>
      <c r="H54" s="79"/>
      <c r="I54" s="88"/>
      <c r="J54" s="88"/>
      <c r="K54" s="121"/>
      <c r="L54" s="86"/>
      <c r="M54" s="92"/>
      <c r="N54" s="79"/>
      <c r="O54" s="79"/>
      <c r="P54" s="62"/>
      <c r="Q54" s="62"/>
      <c r="R54" s="62"/>
      <c r="S54" s="62"/>
      <c r="T54" s="63"/>
      <c r="U54" s="69"/>
      <c r="V54" s="69"/>
      <c r="W54" s="62"/>
      <c r="X54" s="62"/>
      <c r="Y54" s="62"/>
      <c r="Z54" s="62"/>
      <c r="AA54" s="120"/>
      <c r="AB54" s="101"/>
      <c r="AC54" s="102"/>
      <c r="AD54" s="102"/>
      <c r="AE54" s="102"/>
      <c r="AF54" s="103"/>
      <c r="AG54" s="103"/>
      <c r="AH54" s="103"/>
      <c r="AI54" s="103"/>
      <c r="AJ54" s="103"/>
      <c r="AK54" s="103"/>
      <c r="AL54" s="104"/>
    </row>
    <row r="55" spans="1:38" ht="10.5" customHeight="1">
      <c r="A55" s="90"/>
      <c r="B55" s="86"/>
      <c r="C55" s="91"/>
      <c r="D55" s="105" t="str">
        <f>'[9]втішні_зустріч2'!$B$10</f>
        <v> </v>
      </c>
      <c r="E55" s="37">
        <f>'[9]втішні_зустріч2'!K10</f>
        <v>0</v>
      </c>
      <c r="F55" s="105" t="str">
        <f>IF(D55&lt;&gt;" ",VLOOKUP(D55,all,8)," ")</f>
        <v> </v>
      </c>
      <c r="G55" s="37" t="s">
        <v>5</v>
      </c>
      <c r="H55" s="37" t="s">
        <v>6</v>
      </c>
      <c r="I55" s="13"/>
      <c r="J55" s="13"/>
      <c r="K55" s="13"/>
      <c r="L55" s="13"/>
      <c r="M55" s="13"/>
      <c r="P55" s="13"/>
      <c r="Q55" s="62"/>
      <c r="R55" s="62"/>
      <c r="S55" s="62"/>
      <c r="T55" s="63"/>
      <c r="U55" s="69"/>
      <c r="V55" s="69"/>
      <c r="W55" s="62"/>
      <c r="X55" s="62"/>
      <c r="Y55" s="62"/>
      <c r="Z55" s="62"/>
      <c r="AA55" s="120"/>
      <c r="AB55" s="101"/>
      <c r="AC55" s="102"/>
      <c r="AD55" s="102"/>
      <c r="AE55" s="102"/>
      <c r="AF55" s="103"/>
      <c r="AG55" s="103"/>
      <c r="AH55" s="103"/>
      <c r="AI55" s="103"/>
      <c r="AJ55" s="103"/>
      <c r="AK55" s="103"/>
      <c r="AL55" s="104"/>
    </row>
    <row r="56" spans="1:38" ht="10.5" customHeight="1" thickBot="1">
      <c r="A56" s="90"/>
      <c r="B56" s="86"/>
      <c r="C56" s="91"/>
      <c r="D56" s="106"/>
      <c r="E56" s="107">
        <f>SUM(G56:H56)</f>
        <v>0</v>
      </c>
      <c r="F56" s="106"/>
      <c r="G56" s="107">
        <f>'[9]втішні_зустріч2'!$F$10</f>
        <v>0</v>
      </c>
      <c r="H56" s="107">
        <f>'[9]втішні_зустріч2'!$G$10</f>
        <v>0</v>
      </c>
      <c r="I56" s="108"/>
      <c r="J56" s="13"/>
      <c r="K56" s="105">
        <f>'[9]за 3м'!$B$10</f>
        <v>5</v>
      </c>
      <c r="L56" s="37">
        <f>'[9]за 3м'!K10</f>
        <v>4</v>
      </c>
      <c r="M56" s="105" t="str">
        <f>IF(K56&lt;&gt;" ",VLOOKUP(K56,all,8)," ")</f>
        <v>БРВ</v>
      </c>
      <c r="N56" s="37" t="s">
        <v>5</v>
      </c>
      <c r="O56" s="37" t="s">
        <v>6</v>
      </c>
      <c r="P56" s="13"/>
      <c r="Q56" s="62"/>
      <c r="R56" s="62"/>
      <c r="S56" s="62"/>
      <c r="T56" s="63"/>
      <c r="U56" s="69"/>
      <c r="V56" s="69"/>
      <c r="W56" s="62"/>
      <c r="X56" s="62"/>
      <c r="Y56" s="62"/>
      <c r="Z56" s="62"/>
      <c r="AA56" s="120"/>
      <c r="AB56" s="101"/>
      <c r="AC56" s="102"/>
      <c r="AD56" s="102"/>
      <c r="AE56" s="102"/>
      <c r="AF56" s="103"/>
      <c r="AG56" s="103"/>
      <c r="AH56" s="103"/>
      <c r="AI56" s="103"/>
      <c r="AJ56" s="103"/>
      <c r="AK56" s="103"/>
      <c r="AL56" s="104"/>
    </row>
    <row r="57" spans="1:38" ht="10.5" customHeight="1" thickBot="1" thickTop="1">
      <c r="A57" s="90"/>
      <c r="B57" s="86"/>
      <c r="C57" s="91"/>
      <c r="D57" s="109">
        <f>'[9]втішні_зустріч2'!$B$11</f>
        <v>5</v>
      </c>
      <c r="E57" s="110">
        <f>'[9]втішні_зустріч2'!K11</f>
        <v>0</v>
      </c>
      <c r="F57" s="109" t="str">
        <f>IF(D57&lt;&gt;" ",VLOOKUP(D57,all,8)," ")</f>
        <v>БРВ</v>
      </c>
      <c r="G57" s="110" t="s">
        <v>5</v>
      </c>
      <c r="H57" s="110" t="s">
        <v>6</v>
      </c>
      <c r="I57" s="110"/>
      <c r="J57" s="108"/>
      <c r="K57" s="106"/>
      <c r="L57" s="107">
        <f>SUM(N57:O57)</f>
        <v>10</v>
      </c>
      <c r="M57" s="106"/>
      <c r="N57" s="107">
        <f>'[9]за 3м'!$F$10</f>
        <v>10</v>
      </c>
      <c r="O57" s="107">
        <f>'[9]за 3м'!$G$10</f>
        <v>0</v>
      </c>
      <c r="P57" s="108"/>
      <c r="Q57" s="62"/>
      <c r="R57" s="111">
        <f>IF(L56&gt;L58,K56,K58)</f>
        <v>5</v>
      </c>
      <c r="S57" s="112" t="str">
        <f>CONCATENATE(VLOOKUP(R57,all,2)," ",VLOOKUP(R57,all,3)," (",VLOOKUP(R57,all,12),")")</f>
        <v>Сова Василь (МОН,БРВ)</v>
      </c>
      <c r="T57" s="113"/>
      <c r="U57" s="113"/>
      <c r="V57" s="113"/>
      <c r="W57" s="113"/>
      <c r="X57" s="113"/>
      <c r="Y57" s="114"/>
      <c r="Z57" s="62"/>
      <c r="AA57" s="120"/>
      <c r="AB57" s="101"/>
      <c r="AC57" s="102"/>
      <c r="AD57" s="102"/>
      <c r="AE57" s="102"/>
      <c r="AF57" s="103"/>
      <c r="AG57" s="103"/>
      <c r="AH57" s="103"/>
      <c r="AI57" s="103"/>
      <c r="AJ57" s="103"/>
      <c r="AK57" s="103"/>
      <c r="AL57" s="104"/>
    </row>
    <row r="58" spans="1:38" ht="10.5" customHeight="1" thickTop="1">
      <c r="A58" s="90"/>
      <c r="B58" s="86"/>
      <c r="C58" s="91"/>
      <c r="D58" s="115"/>
      <c r="E58" s="37">
        <f>SUM(G58:H58)</f>
        <v>0</v>
      </c>
      <c r="F58" s="115"/>
      <c r="G58" s="37">
        <f>'[9]втішні_зустріч2'!$F$11</f>
        <v>0</v>
      </c>
      <c r="H58" s="37">
        <f>'[9]втішні_зустріч1'!$G$11</f>
        <v>0</v>
      </c>
      <c r="I58" s="13"/>
      <c r="J58" s="13"/>
      <c r="K58" s="109">
        <f>'[9]за 3м'!$B$11</f>
        <v>8</v>
      </c>
      <c r="L58" s="110">
        <f>'[9]за 3м'!K11</f>
        <v>0</v>
      </c>
      <c r="M58" s="109" t="str">
        <f>IF(K58&lt;&gt;" ",VLOOKUP(K58,all,8)," ")</f>
        <v>ЛВС</v>
      </c>
      <c r="N58" s="110" t="s">
        <v>5</v>
      </c>
      <c r="O58" s="110" t="s">
        <v>6</v>
      </c>
      <c r="P58" s="110"/>
      <c r="Q58" s="56"/>
      <c r="R58" s="116"/>
      <c r="S58" s="117"/>
      <c r="T58" s="118"/>
      <c r="U58" s="118"/>
      <c r="V58" s="118"/>
      <c r="W58" s="118"/>
      <c r="X58" s="118"/>
      <c r="Y58" s="119"/>
      <c r="Z58" s="62"/>
      <c r="AA58" s="120"/>
      <c r="AB58" s="101"/>
      <c r="AC58" s="102"/>
      <c r="AD58" s="102"/>
      <c r="AE58" s="102"/>
      <c r="AF58" s="103"/>
      <c r="AG58" s="103"/>
      <c r="AH58" s="103"/>
      <c r="AI58" s="103"/>
      <c r="AJ58" s="103"/>
      <c r="AK58" s="103"/>
      <c r="AL58" s="104"/>
    </row>
    <row r="59" spans="1:38" ht="10.5" customHeight="1">
      <c r="A59" s="90"/>
      <c r="B59" s="86"/>
      <c r="C59" s="91"/>
      <c r="D59" s="13"/>
      <c r="E59" s="13"/>
      <c r="F59" s="13"/>
      <c r="G59" s="13"/>
      <c r="H59" s="13"/>
      <c r="I59" s="13"/>
      <c r="J59" s="13"/>
      <c r="K59" s="115"/>
      <c r="L59" s="37">
        <f>SUM(N59:O59)</f>
        <v>0</v>
      </c>
      <c r="M59" s="115"/>
      <c r="N59" s="37">
        <f>'[9]за 3м'!$F$11</f>
        <v>0</v>
      </c>
      <c r="O59" s="37">
        <f>'[9]за 3м'!$G$11</f>
        <v>0</v>
      </c>
      <c r="P59" s="13"/>
      <c r="Q59" s="62"/>
      <c r="R59" s="92"/>
      <c r="S59" s="86"/>
      <c r="T59" s="92"/>
      <c r="U59" s="69"/>
      <c r="V59" s="69"/>
      <c r="W59" s="62"/>
      <c r="X59" s="62"/>
      <c r="Y59" s="62"/>
      <c r="Z59" s="62"/>
      <c r="AA59" s="120"/>
      <c r="AB59" s="101"/>
      <c r="AC59" s="102"/>
      <c r="AD59" s="102"/>
      <c r="AE59" s="102"/>
      <c r="AF59" s="103"/>
      <c r="AG59" s="103"/>
      <c r="AH59" s="103"/>
      <c r="AI59" s="103"/>
      <c r="AJ59" s="103"/>
      <c r="AK59" s="103"/>
      <c r="AL59" s="104"/>
    </row>
    <row r="60" spans="1:38" ht="10.5" customHeight="1">
      <c r="A60" s="90"/>
      <c r="B60" s="86"/>
      <c r="C60" s="91"/>
      <c r="D60" s="91"/>
      <c r="E60" s="91"/>
      <c r="F60" s="91"/>
      <c r="G60" s="79"/>
      <c r="H60" s="79"/>
      <c r="I60" s="88"/>
      <c r="J60" s="88"/>
      <c r="K60" s="89"/>
      <c r="L60" s="62"/>
      <c r="M60" s="63"/>
      <c r="N60" s="69"/>
      <c r="O60" s="69"/>
      <c r="P60" s="62"/>
      <c r="Q60" s="62"/>
      <c r="R60" s="92"/>
      <c r="S60" s="86"/>
      <c r="T60" s="92"/>
      <c r="U60" s="79"/>
      <c r="V60" s="79"/>
      <c r="W60" s="62"/>
      <c r="X60" s="62"/>
      <c r="Y60" s="62"/>
      <c r="Z60" s="62"/>
      <c r="AA60" s="120"/>
      <c r="AB60" s="101"/>
      <c r="AC60" s="102"/>
      <c r="AD60" s="102"/>
      <c r="AE60" s="102"/>
      <c r="AF60" s="103"/>
      <c r="AG60" s="103"/>
      <c r="AH60" s="103"/>
      <c r="AI60" s="103"/>
      <c r="AJ60" s="103"/>
      <c r="AK60" s="103"/>
      <c r="AL60" s="104"/>
    </row>
    <row r="61" spans="1:38" ht="9" customHeight="1">
      <c r="A61" s="90"/>
      <c r="B61" s="86"/>
      <c r="C61" s="91"/>
      <c r="D61" s="91"/>
      <c r="E61" s="91"/>
      <c r="F61" s="91"/>
      <c r="G61" s="79"/>
      <c r="H61" s="79"/>
      <c r="I61" s="88"/>
      <c r="J61" s="88"/>
      <c r="K61" s="121"/>
      <c r="L61" s="86"/>
      <c r="M61" s="92"/>
      <c r="N61" s="69"/>
      <c r="O61" s="69"/>
      <c r="P61" s="62"/>
      <c r="Q61" s="62"/>
      <c r="R61" s="89"/>
      <c r="S61" s="62"/>
      <c r="T61" s="63"/>
      <c r="U61" s="69"/>
      <c r="V61" s="69"/>
      <c r="W61" s="62"/>
      <c r="X61" s="62"/>
      <c r="Y61" s="62"/>
      <c r="Z61" s="62"/>
      <c r="AA61" s="63"/>
      <c r="AB61" s="69"/>
      <c r="AC61" s="69"/>
      <c r="AD61" s="62"/>
      <c r="AE61" s="62"/>
      <c r="AF61" s="62"/>
      <c r="AG61" s="62"/>
      <c r="AH61" s="63"/>
      <c r="AI61" s="63"/>
      <c r="AJ61" s="63"/>
      <c r="AK61" s="63"/>
      <c r="AL61" s="62"/>
    </row>
    <row r="62" spans="1:38" ht="9" customHeight="1">
      <c r="A62" s="90"/>
      <c r="B62" s="86"/>
      <c r="C62" s="91"/>
      <c r="D62" s="91"/>
      <c r="E62" s="91"/>
      <c r="F62" s="91"/>
      <c r="G62" s="79"/>
      <c r="H62" s="79"/>
      <c r="I62" s="88"/>
      <c r="J62" s="88"/>
      <c r="K62" s="121"/>
      <c r="L62" s="86"/>
      <c r="M62" s="92"/>
      <c r="N62" s="79"/>
      <c r="O62" s="79"/>
      <c r="P62" s="62"/>
      <c r="Q62" s="62"/>
      <c r="R62" s="89"/>
      <c r="S62" s="62"/>
      <c r="T62" s="63"/>
      <c r="U62" s="69"/>
      <c r="V62" s="69"/>
      <c r="W62" s="62"/>
      <c r="X62" s="62"/>
      <c r="Y62" s="62"/>
      <c r="Z62" s="62"/>
      <c r="AA62" s="63"/>
      <c r="AB62" s="69"/>
      <c r="AC62" s="69"/>
      <c r="AD62" s="62"/>
      <c r="AE62" s="62"/>
      <c r="AF62" s="62"/>
      <c r="AG62" s="62"/>
      <c r="AH62" s="63"/>
      <c r="AI62" s="63"/>
      <c r="AJ62" s="63"/>
      <c r="AK62" s="63"/>
      <c r="AL62" s="62"/>
    </row>
    <row r="63" spans="1:38" ht="9" customHeight="1">
      <c r="A63" s="90"/>
      <c r="B63" s="86"/>
      <c r="C63" s="91"/>
      <c r="D63" s="91"/>
      <c r="E63" s="91"/>
      <c r="F63" s="91"/>
      <c r="G63" s="79"/>
      <c r="H63" s="79"/>
      <c r="I63" s="88"/>
      <c r="J63" s="88"/>
      <c r="K63" s="89"/>
      <c r="L63" s="62"/>
      <c r="M63" s="63"/>
      <c r="N63" s="69"/>
      <c r="O63" s="69"/>
      <c r="P63" s="62"/>
      <c r="Q63" s="62"/>
      <c r="R63" s="89"/>
      <c r="S63" s="62"/>
      <c r="T63" s="63"/>
      <c r="U63" s="69"/>
      <c r="V63" s="69"/>
      <c r="W63" s="62"/>
      <c r="X63" s="62"/>
      <c r="Y63" s="92"/>
      <c r="Z63" s="86"/>
      <c r="AA63" s="92"/>
      <c r="AB63" s="69"/>
      <c r="AC63" s="69"/>
      <c r="AD63" s="62"/>
      <c r="AE63" s="62"/>
      <c r="AF63" s="62"/>
      <c r="AG63" s="62"/>
      <c r="AH63" s="63"/>
      <c r="AI63" s="63"/>
      <c r="AJ63" s="63"/>
      <c r="AK63" s="63"/>
      <c r="AL63" s="62"/>
    </row>
    <row r="64" spans="1:38" s="123" customFormat="1" ht="12.75" customHeight="1" hidden="1" outlineLevel="1">
      <c r="A64" s="122" t="str">
        <f>CONCATENATE("Головний суддя________________",'[2]Лист3'!$B$6,"                                             Головний секретар__________________",'[2]Лист3'!$B$7)</f>
        <v>Головний суддя________________Грдзелідзе С.Р.                                             Головний секретар__________________Клімчук Г.О.</v>
      </c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</row>
    <row r="65" spans="1:39" ht="9" customHeight="1" collapsed="1">
      <c r="A65" s="90"/>
      <c r="B65" s="86"/>
      <c r="C65" s="91"/>
      <c r="D65" s="91"/>
      <c r="E65" s="91"/>
      <c r="F65" s="91"/>
      <c r="G65" s="79"/>
      <c r="H65" s="79"/>
      <c r="I65" s="88"/>
      <c r="J65" s="88"/>
      <c r="K65" s="121"/>
      <c r="L65" s="86"/>
      <c r="M65" s="92"/>
      <c r="N65" s="69"/>
      <c r="O65" s="69"/>
      <c r="P65" s="62"/>
      <c r="Q65" s="62"/>
      <c r="R65" s="89"/>
      <c r="S65" s="62"/>
      <c r="T65" s="63"/>
      <c r="U65" s="69"/>
      <c r="V65" s="69"/>
      <c r="W65" s="62"/>
      <c r="X65" s="62"/>
      <c r="Y65" s="62"/>
      <c r="Z65" s="62"/>
      <c r="AA65" s="63"/>
      <c r="AB65" s="69"/>
      <c r="AC65" s="69"/>
      <c r="AD65" s="62"/>
      <c r="AE65" s="62"/>
      <c r="AF65" s="62"/>
      <c r="AG65" s="62"/>
      <c r="AH65" s="63"/>
      <c r="AI65" s="63"/>
      <c r="AJ65" s="63"/>
      <c r="AK65" s="63"/>
      <c r="AL65" s="62"/>
      <c r="AM65" s="62"/>
    </row>
    <row r="66" spans="1:39" ht="9" customHeight="1">
      <c r="A66" s="90"/>
      <c r="B66" s="86"/>
      <c r="C66" s="91"/>
      <c r="D66" s="91"/>
      <c r="E66" s="91"/>
      <c r="F66" s="91"/>
      <c r="G66" s="79"/>
      <c r="H66" s="79"/>
      <c r="I66" s="88"/>
      <c r="J66" s="88"/>
      <c r="K66" s="121"/>
      <c r="L66" s="86"/>
      <c r="M66" s="92"/>
      <c r="N66" s="79"/>
      <c r="O66" s="79"/>
      <c r="P66" s="62"/>
      <c r="Q66" s="62"/>
      <c r="R66" s="89"/>
      <c r="S66" s="62"/>
      <c r="T66" s="63"/>
      <c r="U66" s="69"/>
      <c r="V66" s="69"/>
      <c r="W66" s="62"/>
      <c r="X66" s="62"/>
      <c r="Y66" s="62"/>
      <c r="Z66" s="62"/>
      <c r="AA66" s="63"/>
      <c r="AB66" s="124"/>
      <c r="AC66" s="124"/>
      <c r="AD66" s="125"/>
      <c r="AE66" s="125"/>
      <c r="AF66" s="125"/>
      <c r="AG66" s="125"/>
      <c r="AH66" s="125"/>
      <c r="AI66" s="125"/>
      <c r="AJ66" s="125"/>
      <c r="AK66" s="125"/>
      <c r="AL66" s="125"/>
      <c r="AM66" s="62"/>
    </row>
    <row r="67" spans="1:39" ht="9" customHeight="1">
      <c r="A67" s="90"/>
      <c r="B67" s="86"/>
      <c r="C67" s="91"/>
      <c r="D67" s="91"/>
      <c r="E67" s="91"/>
      <c r="F67" s="91"/>
      <c r="G67" s="79"/>
      <c r="H67" s="79"/>
      <c r="I67" s="88"/>
      <c r="J67" s="88"/>
      <c r="K67" s="89"/>
      <c r="L67" s="62"/>
      <c r="M67" s="63"/>
      <c r="N67" s="69"/>
      <c r="O67" s="69"/>
      <c r="P67" s="62"/>
      <c r="Q67" s="62"/>
      <c r="R67" s="92"/>
      <c r="S67" s="86"/>
      <c r="T67" s="92"/>
      <c r="U67" s="69"/>
      <c r="V67" s="69"/>
      <c r="W67" s="62"/>
      <c r="X67" s="62"/>
      <c r="Y67" s="62"/>
      <c r="Z67" s="62"/>
      <c r="AA67" s="63"/>
      <c r="AB67" s="69"/>
      <c r="AC67" s="69"/>
      <c r="AD67" s="62"/>
      <c r="AE67" s="62"/>
      <c r="AF67" s="62"/>
      <c r="AG67" s="62"/>
      <c r="AH67" s="63"/>
      <c r="AI67" s="63"/>
      <c r="AJ67" s="63"/>
      <c r="AK67" s="63"/>
      <c r="AL67" s="62"/>
      <c r="AM67" s="62"/>
    </row>
    <row r="68" spans="1:39" ht="9" customHeight="1">
      <c r="A68" s="90"/>
      <c r="B68" s="86"/>
      <c r="C68" s="91"/>
      <c r="D68" s="91"/>
      <c r="E68" s="91"/>
      <c r="F68" s="91"/>
      <c r="G68" s="79"/>
      <c r="H68" s="79"/>
      <c r="I68" s="88"/>
      <c r="J68" s="88"/>
      <c r="K68" s="89"/>
      <c r="L68" s="62"/>
      <c r="M68" s="63"/>
      <c r="N68" s="69"/>
      <c r="O68" s="69"/>
      <c r="P68" s="62"/>
      <c r="Q68" s="62"/>
      <c r="R68" s="92"/>
      <c r="S68" s="86"/>
      <c r="T68" s="92"/>
      <c r="U68" s="79"/>
      <c r="V68" s="79"/>
      <c r="W68" s="62"/>
      <c r="X68" s="62"/>
      <c r="Y68" s="62"/>
      <c r="Z68" s="62"/>
      <c r="AA68" s="63"/>
      <c r="AB68" s="69"/>
      <c r="AC68" s="69"/>
      <c r="AD68" s="62"/>
      <c r="AE68" s="62"/>
      <c r="AF68" s="62"/>
      <c r="AG68" s="62"/>
      <c r="AH68" s="63"/>
      <c r="AI68" s="63"/>
      <c r="AJ68" s="63"/>
      <c r="AK68" s="63"/>
      <c r="AL68" s="62"/>
      <c r="AM68" s="62"/>
    </row>
    <row r="69" spans="1:39" ht="9" customHeight="1">
      <c r="A69" s="90"/>
      <c r="B69" s="86"/>
      <c r="C69" s="91"/>
      <c r="D69" s="91"/>
      <c r="E69" s="91"/>
      <c r="F69" s="91"/>
      <c r="G69" s="79"/>
      <c r="H69" s="79"/>
      <c r="I69" s="88"/>
      <c r="J69" s="88"/>
      <c r="K69" s="121"/>
      <c r="L69" s="86"/>
      <c r="M69" s="92"/>
      <c r="N69" s="69"/>
      <c r="O69" s="69"/>
      <c r="P69" s="62"/>
      <c r="Q69" s="62"/>
      <c r="R69" s="62"/>
      <c r="S69" s="62"/>
      <c r="T69" s="63"/>
      <c r="U69" s="69"/>
      <c r="V69" s="69"/>
      <c r="W69" s="62"/>
      <c r="X69" s="62"/>
      <c r="Y69" s="62"/>
      <c r="Z69" s="62"/>
      <c r="AA69" s="63"/>
      <c r="AB69" s="69"/>
      <c r="AC69" s="69"/>
      <c r="AD69" s="62"/>
      <c r="AE69" s="62"/>
      <c r="AF69" s="62"/>
      <c r="AG69" s="62"/>
      <c r="AH69" s="63"/>
      <c r="AI69" s="63"/>
      <c r="AJ69" s="63"/>
      <c r="AK69" s="63"/>
      <c r="AL69" s="62"/>
      <c r="AM69" s="62"/>
    </row>
    <row r="70" spans="1:39" ht="9" customHeight="1">
      <c r="A70" s="90"/>
      <c r="B70" s="86"/>
      <c r="C70" s="91"/>
      <c r="D70" s="91"/>
      <c r="E70" s="91"/>
      <c r="F70" s="91"/>
      <c r="G70" s="79"/>
      <c r="H70" s="79"/>
      <c r="I70" s="88"/>
      <c r="J70" s="88"/>
      <c r="K70" s="121"/>
      <c r="L70" s="86"/>
      <c r="M70" s="92"/>
      <c r="N70" s="79"/>
      <c r="O70" s="79"/>
      <c r="P70" s="62"/>
      <c r="Q70" s="62"/>
      <c r="R70" s="62"/>
      <c r="S70" s="62"/>
      <c r="T70" s="63"/>
      <c r="U70" s="69"/>
      <c r="V70" s="69"/>
      <c r="W70" s="62"/>
      <c r="X70" s="62"/>
      <c r="Y70" s="62"/>
      <c r="Z70" s="62"/>
      <c r="AA70" s="63"/>
      <c r="AB70" s="69"/>
      <c r="AC70" s="69"/>
      <c r="AD70" s="62"/>
      <c r="AE70" s="62"/>
      <c r="AF70" s="62"/>
      <c r="AG70" s="62"/>
      <c r="AH70" s="63"/>
      <c r="AI70" s="63"/>
      <c r="AJ70" s="63"/>
      <c r="AK70" s="63"/>
      <c r="AL70" s="62"/>
      <c r="AM70" s="62"/>
    </row>
    <row r="71" spans="1:39" ht="9" customHeight="1">
      <c r="A71" s="90"/>
      <c r="B71" s="86"/>
      <c r="C71" s="91"/>
      <c r="D71" s="91"/>
      <c r="E71" s="91"/>
      <c r="F71" s="91"/>
      <c r="G71" s="79"/>
      <c r="H71" s="79"/>
      <c r="I71" s="88"/>
      <c r="J71" s="88"/>
      <c r="K71" s="89"/>
      <c r="L71" s="62"/>
      <c r="M71" s="63"/>
      <c r="N71" s="69"/>
      <c r="O71" s="69"/>
      <c r="P71" s="62"/>
      <c r="Q71" s="62"/>
      <c r="R71" s="62"/>
      <c r="S71" s="62"/>
      <c r="T71" s="63"/>
      <c r="U71" s="69"/>
      <c r="V71" s="69"/>
      <c r="W71" s="62"/>
      <c r="X71" s="62"/>
      <c r="Y71" s="62"/>
      <c r="Z71" s="62"/>
      <c r="AA71" s="63"/>
      <c r="AB71" s="69"/>
      <c r="AC71" s="69"/>
      <c r="AD71" s="62"/>
      <c r="AE71" s="62"/>
      <c r="AF71" s="62"/>
      <c r="AG71" s="62"/>
      <c r="AH71" s="63"/>
      <c r="AI71" s="63"/>
      <c r="AJ71" s="63"/>
      <c r="AK71" s="63"/>
      <c r="AL71" s="62"/>
      <c r="AM71" s="62"/>
    </row>
    <row r="72" spans="4:39" ht="9" customHeight="1">
      <c r="D72" s="88"/>
      <c r="E72" s="88"/>
      <c r="F72" s="88"/>
      <c r="G72" s="126"/>
      <c r="H72" s="126"/>
      <c r="I72" s="88"/>
      <c r="J72" s="88"/>
      <c r="K72" s="62"/>
      <c r="L72" s="62"/>
      <c r="M72" s="63"/>
      <c r="N72" s="69"/>
      <c r="O72" s="69"/>
      <c r="P72" s="62"/>
      <c r="Q72" s="62"/>
      <c r="R72" s="62"/>
      <c r="S72" s="62"/>
      <c r="T72" s="63"/>
      <c r="U72" s="69"/>
      <c r="V72" s="69"/>
      <c r="W72" s="62"/>
      <c r="X72" s="62"/>
      <c r="Y72" s="62"/>
      <c r="Z72" s="62"/>
      <c r="AA72" s="63"/>
      <c r="AB72" s="69"/>
      <c r="AC72" s="69"/>
      <c r="AD72" s="62"/>
      <c r="AE72" s="62"/>
      <c r="AF72" s="62"/>
      <c r="AG72" s="62"/>
      <c r="AH72" s="63"/>
      <c r="AI72" s="63"/>
      <c r="AJ72" s="63"/>
      <c r="AK72" s="63"/>
      <c r="AL72" s="62"/>
      <c r="AM72" s="62"/>
    </row>
    <row r="73" spans="4:39" ht="9.75" customHeight="1">
      <c r="D73" s="88"/>
      <c r="E73" s="88"/>
      <c r="F73" s="88"/>
      <c r="G73" s="126"/>
      <c r="H73" s="126"/>
      <c r="I73" s="88"/>
      <c r="J73" s="88"/>
      <c r="K73" s="62"/>
      <c r="L73" s="62"/>
      <c r="M73" s="63"/>
      <c r="N73" s="69"/>
      <c r="O73" s="69"/>
      <c r="P73" s="62"/>
      <c r="Q73" s="62"/>
      <c r="R73" s="62"/>
      <c r="S73" s="62"/>
      <c r="T73" s="63"/>
      <c r="U73" s="69"/>
      <c r="V73" s="69"/>
      <c r="W73" s="62"/>
      <c r="X73" s="62"/>
      <c r="Y73" s="62"/>
      <c r="Z73" s="62"/>
      <c r="AA73" s="63"/>
      <c r="AB73" s="69"/>
      <c r="AC73" s="69"/>
      <c r="AD73" s="62"/>
      <c r="AE73" s="62"/>
      <c r="AF73" s="62"/>
      <c r="AG73" s="62"/>
      <c r="AH73" s="63"/>
      <c r="AI73" s="63"/>
      <c r="AJ73" s="63"/>
      <c r="AK73" s="63"/>
      <c r="AL73" s="62"/>
      <c r="AM73" s="62"/>
    </row>
    <row r="74" spans="3:39" ht="9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79"/>
      <c r="V74" s="79"/>
      <c r="W74" s="62"/>
      <c r="X74" s="62"/>
      <c r="Y74" s="62"/>
      <c r="Z74" s="62"/>
      <c r="AA74" s="63"/>
      <c r="AB74" s="69"/>
      <c r="AC74" s="69"/>
      <c r="AD74" s="62"/>
      <c r="AE74" s="62"/>
      <c r="AF74" s="62"/>
      <c r="AG74" s="62"/>
      <c r="AH74" s="63"/>
      <c r="AI74" s="63"/>
      <c r="AJ74" s="63"/>
      <c r="AK74" s="63"/>
      <c r="AL74" s="62"/>
      <c r="AM74" s="62"/>
    </row>
    <row r="75" spans="4:39" ht="11.25" customHeight="1">
      <c r="D75" s="88"/>
      <c r="E75" s="88"/>
      <c r="F75" s="88"/>
      <c r="G75" s="126"/>
      <c r="H75" s="126"/>
      <c r="I75" s="88"/>
      <c r="J75" s="88"/>
      <c r="K75" s="62"/>
      <c r="L75" s="62"/>
      <c r="M75" s="63"/>
      <c r="N75" s="69"/>
      <c r="O75" s="69"/>
      <c r="P75" s="62"/>
      <c r="Q75" s="62"/>
      <c r="R75" s="62"/>
      <c r="S75" s="62"/>
      <c r="T75" s="63"/>
      <c r="U75" s="69"/>
      <c r="V75" s="69"/>
      <c r="W75" s="62"/>
      <c r="X75" s="62"/>
      <c r="Y75" s="62"/>
      <c r="Z75" s="62"/>
      <c r="AA75" s="63"/>
      <c r="AB75" s="69"/>
      <c r="AC75" s="69"/>
      <c r="AD75" s="62"/>
      <c r="AE75" s="62"/>
      <c r="AF75" s="62"/>
      <c r="AG75" s="62"/>
      <c r="AH75" s="63"/>
      <c r="AI75" s="63"/>
      <c r="AJ75" s="63"/>
      <c r="AK75" s="63"/>
      <c r="AL75" s="62"/>
      <c r="AM75" s="62"/>
    </row>
    <row r="76" spans="3:39" ht="9.75" customHeight="1">
      <c r="C76" s="127"/>
      <c r="D76" s="88"/>
      <c r="E76" s="88"/>
      <c r="F76" s="88"/>
      <c r="G76" s="126"/>
      <c r="H76" s="126"/>
      <c r="I76" s="88"/>
      <c r="J76" s="88"/>
      <c r="K76" s="62"/>
      <c r="L76" s="62"/>
      <c r="M76" s="63"/>
      <c r="N76" s="69"/>
      <c r="O76" s="69"/>
      <c r="P76" s="62"/>
      <c r="Q76" s="69"/>
      <c r="R76" s="69"/>
      <c r="S76" s="69"/>
      <c r="T76" s="69"/>
      <c r="U76" s="69"/>
      <c r="V76" s="69"/>
      <c r="W76" s="62"/>
      <c r="X76" s="62"/>
      <c r="Y76" s="62"/>
      <c r="Z76" s="62"/>
      <c r="AA76" s="63"/>
      <c r="AB76" s="69"/>
      <c r="AC76" s="69"/>
      <c r="AD76" s="62"/>
      <c r="AE76" s="62"/>
      <c r="AF76" s="62"/>
      <c r="AG76" s="62"/>
      <c r="AH76" s="63"/>
      <c r="AI76" s="63"/>
      <c r="AJ76" s="63"/>
      <c r="AK76" s="63"/>
      <c r="AL76" s="62"/>
      <c r="AM76" s="62"/>
    </row>
    <row r="77" spans="3:39" ht="9" customHeight="1">
      <c r="C77" s="127"/>
      <c r="D77" s="88"/>
      <c r="E77" s="88"/>
      <c r="F77" s="88"/>
      <c r="G77" s="126"/>
      <c r="H77" s="126"/>
      <c r="I77" s="88"/>
      <c r="J77" s="88"/>
      <c r="K77" s="62"/>
      <c r="L77" s="62"/>
      <c r="M77" s="63"/>
      <c r="N77" s="69"/>
      <c r="O77" s="69"/>
      <c r="P77" s="62"/>
      <c r="Q77" s="69"/>
      <c r="R77" s="69"/>
      <c r="S77" s="69"/>
      <c r="T77" s="69"/>
      <c r="U77" s="69"/>
      <c r="V77" s="69"/>
      <c r="W77" s="62"/>
      <c r="X77" s="62"/>
      <c r="Y77" s="62"/>
      <c r="Z77" s="62"/>
      <c r="AA77" s="63"/>
      <c r="AB77" s="69"/>
      <c r="AC77" s="69"/>
      <c r="AD77" s="62"/>
      <c r="AE77" s="62"/>
      <c r="AF77" s="62"/>
      <c r="AG77" s="62"/>
      <c r="AH77" s="63"/>
      <c r="AI77" s="63"/>
      <c r="AJ77" s="63"/>
      <c r="AK77" s="63"/>
      <c r="AL77" s="62"/>
      <c r="AM77" s="62"/>
    </row>
    <row r="78" spans="3:39" ht="9" customHeight="1">
      <c r="C78" s="127"/>
      <c r="D78" s="88"/>
      <c r="E78" s="88"/>
      <c r="F78" s="88"/>
      <c r="G78" s="126"/>
      <c r="H78" s="126"/>
      <c r="I78" s="88"/>
      <c r="J78" s="88"/>
      <c r="K78" s="62"/>
      <c r="L78" s="62"/>
      <c r="M78" s="63"/>
      <c r="N78" s="69"/>
      <c r="O78" s="69"/>
      <c r="P78" s="62"/>
      <c r="Q78" s="69"/>
      <c r="R78" s="124"/>
      <c r="S78" s="69"/>
      <c r="T78" s="124"/>
      <c r="U78" s="69"/>
      <c r="V78" s="69"/>
      <c r="W78" s="62"/>
      <c r="X78" s="62"/>
      <c r="Y78" s="62"/>
      <c r="Z78" s="62"/>
      <c r="AA78" s="63"/>
      <c r="AB78" s="69"/>
      <c r="AC78" s="69"/>
      <c r="AD78" s="62"/>
      <c r="AE78" s="62"/>
      <c r="AF78" s="62"/>
      <c r="AG78" s="62"/>
      <c r="AH78" s="63"/>
      <c r="AI78" s="63"/>
      <c r="AJ78" s="63"/>
      <c r="AK78" s="63"/>
      <c r="AL78" s="62"/>
      <c r="AM78" s="62"/>
    </row>
    <row r="79" spans="3:39" ht="9" customHeight="1">
      <c r="C79" s="127"/>
      <c r="D79" s="88"/>
      <c r="E79" s="88"/>
      <c r="F79" s="88"/>
      <c r="G79" s="126"/>
      <c r="H79" s="126"/>
      <c r="I79" s="88"/>
      <c r="J79" s="88"/>
      <c r="K79" s="62"/>
      <c r="L79" s="62"/>
      <c r="M79" s="63"/>
      <c r="N79" s="69"/>
      <c r="O79" s="69"/>
      <c r="P79" s="62"/>
      <c r="Q79" s="69"/>
      <c r="R79" s="124"/>
      <c r="S79" s="69"/>
      <c r="T79" s="124"/>
      <c r="U79" s="69"/>
      <c r="V79" s="69"/>
      <c r="W79" s="62"/>
      <c r="X79" s="62"/>
      <c r="Y79" s="62"/>
      <c r="Z79" s="62"/>
      <c r="AA79" s="63"/>
      <c r="AB79" s="69"/>
      <c r="AC79" s="69"/>
      <c r="AD79" s="62"/>
      <c r="AE79" s="62"/>
      <c r="AF79" s="62"/>
      <c r="AG79" s="62"/>
      <c r="AH79" s="63"/>
      <c r="AI79" s="63"/>
      <c r="AJ79" s="63"/>
      <c r="AK79" s="63"/>
      <c r="AL79" s="62"/>
      <c r="AM79" s="62"/>
    </row>
    <row r="80" spans="3:39" ht="9" customHeight="1">
      <c r="C80"/>
      <c r="D80" s="88"/>
      <c r="E80" s="88"/>
      <c r="F80" s="88"/>
      <c r="G80" s="126"/>
      <c r="H80" s="126"/>
      <c r="I80" s="88"/>
      <c r="J80" s="88"/>
      <c r="K80" s="62"/>
      <c r="L80" s="62"/>
      <c r="M80" s="63"/>
      <c r="N80" s="69"/>
      <c r="O80" s="69"/>
      <c r="P80" s="62"/>
      <c r="Q80" s="69"/>
      <c r="R80" s="124"/>
      <c r="S80" s="69"/>
      <c r="T80" s="124"/>
      <c r="U80" s="69"/>
      <c r="V80" s="69"/>
      <c r="W80" s="62"/>
      <c r="X80" s="62"/>
      <c r="Y80" s="62"/>
      <c r="Z80" s="62"/>
      <c r="AA80" s="63"/>
      <c r="AB80" s="69"/>
      <c r="AC80" s="69"/>
      <c r="AD80" s="62"/>
      <c r="AE80" s="62"/>
      <c r="AF80" s="62"/>
      <c r="AG80" s="62"/>
      <c r="AH80" s="63"/>
      <c r="AI80" s="63"/>
      <c r="AJ80" s="63"/>
      <c r="AK80" s="63"/>
      <c r="AL80" s="62"/>
      <c r="AM80" s="62"/>
    </row>
    <row r="81" spans="3:39" ht="9" customHeight="1">
      <c r="C81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124"/>
      <c r="S81" s="69"/>
      <c r="T81" s="124"/>
      <c r="U81" s="69"/>
      <c r="V81" s="69"/>
      <c r="W81" s="62"/>
      <c r="X81" s="62"/>
      <c r="Y81" s="62"/>
      <c r="Z81" s="62"/>
      <c r="AA81" s="63"/>
      <c r="AB81" s="69"/>
      <c r="AC81" s="69"/>
      <c r="AD81" s="62"/>
      <c r="AE81" s="62"/>
      <c r="AF81" s="62"/>
      <c r="AG81" s="62"/>
      <c r="AH81" s="63"/>
      <c r="AI81" s="63"/>
      <c r="AJ81" s="63"/>
      <c r="AK81" s="63"/>
      <c r="AL81" s="62"/>
      <c r="AM81" s="62"/>
    </row>
    <row r="82" spans="4:39" ht="9" customHeight="1">
      <c r="D82" s="79"/>
      <c r="E82" s="79"/>
      <c r="F82" s="79"/>
      <c r="G82" s="79"/>
      <c r="H82" s="79"/>
      <c r="I82" s="79"/>
      <c r="J82" s="7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2"/>
      <c r="X82" s="62"/>
      <c r="Y82" s="62"/>
      <c r="Z82" s="62"/>
      <c r="AA82" s="63"/>
      <c r="AB82" s="69"/>
      <c r="AC82" s="69"/>
      <c r="AD82" s="62"/>
      <c r="AE82" s="62"/>
      <c r="AF82" s="62"/>
      <c r="AG82" s="62"/>
      <c r="AH82" s="63"/>
      <c r="AI82" s="63"/>
      <c r="AJ82" s="63"/>
      <c r="AK82" s="63"/>
      <c r="AL82" s="62"/>
      <c r="AM82" s="62"/>
    </row>
    <row r="83" spans="4:39" ht="9" customHeight="1">
      <c r="D83" s="79"/>
      <c r="E83" s="79"/>
      <c r="F83" s="88"/>
      <c r="G83" s="126"/>
      <c r="H83" s="126"/>
      <c r="I83" s="88"/>
      <c r="J83" s="88"/>
      <c r="K83" s="62"/>
      <c r="L83" s="62"/>
      <c r="M83" s="63"/>
      <c r="N83" s="69"/>
      <c r="O83" s="69"/>
      <c r="P83" s="62"/>
      <c r="Q83" s="62"/>
      <c r="R83" s="62"/>
      <c r="S83" s="62"/>
      <c r="T83" s="63"/>
      <c r="U83" s="69"/>
      <c r="V83" s="69"/>
      <c r="W83" s="62"/>
      <c r="X83" s="62"/>
      <c r="Y83" s="62"/>
      <c r="Z83" s="62"/>
      <c r="AA83" s="128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62"/>
    </row>
    <row r="84" spans="3:39" ht="9" customHeight="1">
      <c r="C84" s="127"/>
      <c r="D84" s="88"/>
      <c r="E84" s="88"/>
      <c r="F84" s="88"/>
      <c r="G84" s="126"/>
      <c r="H84" s="126"/>
      <c r="I84" s="88"/>
      <c r="J84" s="88"/>
      <c r="K84" s="62"/>
      <c r="L84" s="62"/>
      <c r="M84" s="63"/>
      <c r="N84" s="69"/>
      <c r="O84" s="69"/>
      <c r="P84" s="62"/>
      <c r="Q84" s="69"/>
      <c r="R84" s="69"/>
      <c r="S84" s="69"/>
      <c r="T84" s="69"/>
      <c r="U84" s="69"/>
      <c r="V84" s="69"/>
      <c r="W84" s="62"/>
      <c r="X84" s="62"/>
      <c r="Y84" s="62"/>
      <c r="Z84" s="62"/>
      <c r="AA84" s="128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62"/>
    </row>
    <row r="85" spans="3:39" ht="9" customHeight="1">
      <c r="C85" s="127"/>
      <c r="D85" s="88"/>
      <c r="E85" s="88"/>
      <c r="F85" s="88"/>
      <c r="G85" s="126"/>
      <c r="H85" s="126"/>
      <c r="I85" s="88"/>
      <c r="J85" s="88"/>
      <c r="K85" s="62"/>
      <c r="L85" s="62"/>
      <c r="M85" s="63"/>
      <c r="N85" s="69"/>
      <c r="O85" s="69"/>
      <c r="P85" s="62"/>
      <c r="Q85" s="69"/>
      <c r="R85" s="69"/>
      <c r="S85" s="69"/>
      <c r="T85" s="69"/>
      <c r="U85" s="69"/>
      <c r="V85" s="69"/>
      <c r="W85" s="62"/>
      <c r="X85" s="62"/>
      <c r="Y85" s="62"/>
      <c r="Z85" s="62"/>
      <c r="AA85" s="128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62"/>
    </row>
    <row r="86" spans="3:39" ht="9" customHeight="1">
      <c r="C86" s="127"/>
      <c r="D86" s="88"/>
      <c r="E86" s="88"/>
      <c r="F86" s="88"/>
      <c r="G86" s="126"/>
      <c r="H86" s="126"/>
      <c r="I86" s="88"/>
      <c r="J86" s="88"/>
      <c r="K86" s="62"/>
      <c r="L86" s="62"/>
      <c r="M86" s="63"/>
      <c r="N86" s="69"/>
      <c r="O86" s="69"/>
      <c r="P86" s="62"/>
      <c r="Q86" s="69"/>
      <c r="R86" s="124"/>
      <c r="S86" s="69"/>
      <c r="T86" s="124"/>
      <c r="U86" s="69"/>
      <c r="V86" s="69"/>
      <c r="W86" s="62"/>
      <c r="X86" s="62"/>
      <c r="Y86" s="62"/>
      <c r="Z86" s="62"/>
      <c r="AA86" s="128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62"/>
    </row>
    <row r="87" spans="3:39" ht="9" customHeight="1">
      <c r="C87" s="127"/>
      <c r="D87" s="88"/>
      <c r="E87" s="88"/>
      <c r="F87" s="88"/>
      <c r="G87" s="126"/>
      <c r="H87" s="126"/>
      <c r="I87" s="88"/>
      <c r="J87" s="88"/>
      <c r="K87" s="62"/>
      <c r="L87" s="62"/>
      <c r="M87" s="63"/>
      <c r="N87" s="69"/>
      <c r="O87" s="69"/>
      <c r="P87" s="62"/>
      <c r="Q87" s="69"/>
      <c r="R87" s="124"/>
      <c r="S87" s="69"/>
      <c r="T87" s="124"/>
      <c r="U87" s="69"/>
      <c r="V87" s="69"/>
      <c r="W87" s="62"/>
      <c r="X87" s="62"/>
      <c r="Y87" s="62"/>
      <c r="Z87" s="62"/>
      <c r="AA87" s="129"/>
      <c r="AB87" s="130"/>
      <c r="AC87" s="130"/>
      <c r="AD87" s="130"/>
      <c r="AE87" s="130"/>
      <c r="AF87" s="130"/>
      <c r="AG87" s="130"/>
      <c r="AH87" s="130"/>
      <c r="AI87" s="130"/>
      <c r="AJ87" s="130"/>
      <c r="AK87" s="130"/>
      <c r="AL87" s="130"/>
      <c r="AM87" s="62"/>
    </row>
    <row r="88" spans="3:39" ht="9" customHeight="1">
      <c r="C88"/>
      <c r="L88" s="62"/>
      <c r="M88" s="63"/>
      <c r="N88" s="69"/>
      <c r="O88" s="69"/>
      <c r="P88" s="62"/>
      <c r="Q88" s="69"/>
      <c r="R88" s="124"/>
      <c r="S88" s="69"/>
      <c r="T88" s="124"/>
      <c r="U88" s="69"/>
      <c r="V88" s="69"/>
      <c r="W88" s="62"/>
      <c r="X88" s="62"/>
      <c r="Y88" s="62"/>
      <c r="Z88" s="62"/>
      <c r="AA88" s="129"/>
      <c r="AB88" s="130"/>
      <c r="AC88" s="130"/>
      <c r="AD88" s="130"/>
      <c r="AE88" s="130"/>
      <c r="AF88" s="130"/>
      <c r="AG88" s="130"/>
      <c r="AH88" s="130"/>
      <c r="AI88" s="130"/>
      <c r="AJ88" s="130"/>
      <c r="AK88" s="130"/>
      <c r="AL88" s="130"/>
      <c r="AM88" s="62"/>
    </row>
    <row r="89" spans="3:39" ht="9" customHeight="1">
      <c r="C89"/>
      <c r="D89" s="13"/>
      <c r="E89" s="13"/>
      <c r="F89" s="13"/>
      <c r="G89" s="13"/>
      <c r="H89" s="13"/>
      <c r="I89" s="13"/>
      <c r="J89" s="13"/>
      <c r="K89" s="13"/>
      <c r="L89" s="69"/>
      <c r="M89" s="69"/>
      <c r="N89" s="69"/>
      <c r="O89" s="69"/>
      <c r="P89" s="69"/>
      <c r="Q89" s="69"/>
      <c r="R89" s="124"/>
      <c r="S89" s="69"/>
      <c r="T89" s="124"/>
      <c r="U89" s="69"/>
      <c r="V89" s="69"/>
      <c r="W89" s="62"/>
      <c r="X89" s="62"/>
      <c r="Y89" s="62"/>
      <c r="Z89" s="62"/>
      <c r="AA89" s="129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62"/>
    </row>
    <row r="90" spans="12:39" ht="9" customHeight="1">
      <c r="L90" s="62"/>
      <c r="M90" s="63"/>
      <c r="N90" s="69"/>
      <c r="O90" s="69"/>
      <c r="P90" s="62"/>
      <c r="Q90" s="62"/>
      <c r="R90" s="62"/>
      <c r="S90" s="62"/>
      <c r="T90" s="63"/>
      <c r="U90" s="69"/>
      <c r="V90" s="69"/>
      <c r="W90" s="62"/>
      <c r="X90" s="62"/>
      <c r="Y90" s="62"/>
      <c r="Z90" s="62"/>
      <c r="AA90" s="129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62"/>
    </row>
    <row r="92" spans="27:38" ht="9" customHeight="1">
      <c r="AA92" s="129"/>
      <c r="AB92" s="130"/>
      <c r="AC92" s="130"/>
      <c r="AD92" s="130"/>
      <c r="AE92" s="130"/>
      <c r="AF92" s="130"/>
      <c r="AG92" s="130"/>
      <c r="AH92" s="130"/>
      <c r="AI92" s="130"/>
      <c r="AJ92" s="130"/>
      <c r="AK92" s="130"/>
      <c r="AL92" s="130"/>
    </row>
    <row r="93" spans="27:38" ht="9" customHeight="1">
      <c r="AA93" s="129"/>
      <c r="AB93" s="130"/>
      <c r="AC93" s="130"/>
      <c r="AD93" s="130"/>
      <c r="AE93" s="130"/>
      <c r="AF93" s="130"/>
      <c r="AG93" s="130"/>
      <c r="AH93" s="130"/>
      <c r="AI93" s="130"/>
      <c r="AJ93" s="130"/>
      <c r="AK93" s="130"/>
      <c r="AL93" s="130"/>
    </row>
    <row r="94" ht="9" customHeight="1"/>
  </sheetData>
  <sheetProtection/>
  <mergeCells count="127">
    <mergeCell ref="A1:AL1"/>
    <mergeCell ref="A2:AL2"/>
    <mergeCell ref="M47:M48"/>
    <mergeCell ref="M49:M50"/>
    <mergeCell ref="K3:O3"/>
    <mergeCell ref="R3:T3"/>
    <mergeCell ref="K9:K10"/>
    <mergeCell ref="AF45:AL45"/>
    <mergeCell ref="K21:K22"/>
    <mergeCell ref="M9:M10"/>
    <mergeCell ref="AF57:AL57"/>
    <mergeCell ref="AF54:AL54"/>
    <mergeCell ref="AF60:AL60"/>
    <mergeCell ref="AC59:AE59"/>
    <mergeCell ref="AF59:AL59"/>
    <mergeCell ref="AC60:AE60"/>
    <mergeCell ref="K5:O5"/>
    <mergeCell ref="AF53:AL53"/>
    <mergeCell ref="AC54:AE54"/>
    <mergeCell ref="AF56:AL56"/>
    <mergeCell ref="AC53:AE53"/>
    <mergeCell ref="AC55:AE55"/>
    <mergeCell ref="AF55:AL55"/>
    <mergeCell ref="M21:M22"/>
    <mergeCell ref="M25:M26"/>
    <mergeCell ref="Y31:Y32"/>
    <mergeCell ref="K29:K30"/>
    <mergeCell ref="AA31:AA32"/>
    <mergeCell ref="K33:K34"/>
    <mergeCell ref="M29:M30"/>
    <mergeCell ref="M37:M38"/>
    <mergeCell ref="D42:Y42"/>
    <mergeCell ref="K37:K38"/>
    <mergeCell ref="M33:M34"/>
    <mergeCell ref="M13:M14"/>
    <mergeCell ref="M17:M18"/>
    <mergeCell ref="K13:K14"/>
    <mergeCell ref="K17:K18"/>
    <mergeCell ref="A5:H5"/>
    <mergeCell ref="A12:A13"/>
    <mergeCell ref="C12:F13"/>
    <mergeCell ref="A14:A15"/>
    <mergeCell ref="C14:F15"/>
    <mergeCell ref="A8:A9"/>
    <mergeCell ref="C8:F9"/>
    <mergeCell ref="A10:A11"/>
    <mergeCell ref="C10:F11"/>
    <mergeCell ref="A30:A31"/>
    <mergeCell ref="C30:F31"/>
    <mergeCell ref="A16:A17"/>
    <mergeCell ref="C16:F17"/>
    <mergeCell ref="A26:A27"/>
    <mergeCell ref="C26:F27"/>
    <mergeCell ref="A18:A19"/>
    <mergeCell ref="C18:F19"/>
    <mergeCell ref="A24:A25"/>
    <mergeCell ref="A22:A23"/>
    <mergeCell ref="A20:A21"/>
    <mergeCell ref="C20:F21"/>
    <mergeCell ref="A28:A29"/>
    <mergeCell ref="C28:F29"/>
    <mergeCell ref="C22:F23"/>
    <mergeCell ref="C24:F25"/>
    <mergeCell ref="AA15:AA16"/>
    <mergeCell ref="Y23:Z24"/>
    <mergeCell ref="AA23:AH24"/>
    <mergeCell ref="R5:V5"/>
    <mergeCell ref="R11:R12"/>
    <mergeCell ref="Y5:AI5"/>
    <mergeCell ref="T11:T12"/>
    <mergeCell ref="Y15:Y16"/>
    <mergeCell ref="A38:A39"/>
    <mergeCell ref="C38:F39"/>
    <mergeCell ref="A32:A33"/>
    <mergeCell ref="C32:F33"/>
    <mergeCell ref="A34:A35"/>
    <mergeCell ref="C34:F35"/>
    <mergeCell ref="A36:A37"/>
    <mergeCell ref="C36:F37"/>
    <mergeCell ref="AC45:AE45"/>
    <mergeCell ref="R19:R20"/>
    <mergeCell ref="R35:R36"/>
    <mergeCell ref="T35:T36"/>
    <mergeCell ref="R27:R28"/>
    <mergeCell ref="T19:T20"/>
    <mergeCell ref="T27:T28"/>
    <mergeCell ref="F44:T44"/>
    <mergeCell ref="K25:K26"/>
    <mergeCell ref="AA42:AL43"/>
    <mergeCell ref="D48:D49"/>
    <mergeCell ref="K47:K48"/>
    <mergeCell ref="F48:F49"/>
    <mergeCell ref="F46:F47"/>
    <mergeCell ref="D46:D47"/>
    <mergeCell ref="R48:R49"/>
    <mergeCell ref="K49:K50"/>
    <mergeCell ref="AF46:AL46"/>
    <mergeCell ref="AF47:AL47"/>
    <mergeCell ref="S48:Y49"/>
    <mergeCell ref="AF48:AL48"/>
    <mergeCell ref="AF49:AL49"/>
    <mergeCell ref="AC49:AE49"/>
    <mergeCell ref="AC48:AE48"/>
    <mergeCell ref="AC46:AE46"/>
    <mergeCell ref="AC47:AE47"/>
    <mergeCell ref="AC52:AE52"/>
    <mergeCell ref="AF52:AL52"/>
    <mergeCell ref="AC50:AE50"/>
    <mergeCell ref="AF50:AL50"/>
    <mergeCell ref="AC51:AE51"/>
    <mergeCell ref="AF51:AL51"/>
    <mergeCell ref="F53:T53"/>
    <mergeCell ref="F55:F56"/>
    <mergeCell ref="M56:M57"/>
    <mergeCell ref="K58:K59"/>
    <mergeCell ref="F57:F58"/>
    <mergeCell ref="M58:M59"/>
    <mergeCell ref="A64:AL64"/>
    <mergeCell ref="S57:Y58"/>
    <mergeCell ref="D55:D56"/>
    <mergeCell ref="AC57:AE57"/>
    <mergeCell ref="AC56:AE56"/>
    <mergeCell ref="D57:D58"/>
    <mergeCell ref="K56:K57"/>
    <mergeCell ref="AC58:AE58"/>
    <mergeCell ref="AF58:AL58"/>
    <mergeCell ref="R57:R58"/>
  </mergeCells>
  <printOptions/>
  <pageMargins left="0.3937007874015748" right="0.1968503937007874" top="0.3937007874015748" bottom="0.3937007874015748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AE41"/>
  <sheetViews>
    <sheetView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47" sqref="D47"/>
    </sheetView>
  </sheetViews>
  <sheetFormatPr defaultColWidth="9.140625" defaultRowHeight="15" outlineLevelRow="1" outlineLevelCol="1"/>
  <cols>
    <col min="1" max="1" width="3.7109375" style="0" customWidth="1"/>
    <col min="2" max="2" width="21.28125" style="0" customWidth="1"/>
    <col min="3" max="3" width="6.28125" style="0" customWidth="1"/>
    <col min="4" max="4" width="19.140625" style="0" customWidth="1"/>
    <col min="5" max="5" width="4.00390625" style="0" customWidth="1"/>
    <col min="6" max="6" width="4.8515625" style="0" customWidth="1"/>
    <col min="7" max="7" width="4.140625" style="0" customWidth="1"/>
    <col min="8" max="8" width="5.28125" style="0" customWidth="1"/>
    <col min="9" max="9" width="4.140625" style="0" customWidth="1"/>
    <col min="10" max="10" width="5.28125" style="0" customWidth="1"/>
    <col min="11" max="11" width="4.140625" style="0" customWidth="1"/>
    <col min="12" max="12" width="5.7109375" style="0" customWidth="1"/>
    <col min="13" max="14" width="4.421875" style="0" customWidth="1"/>
    <col min="15" max="16" width="4.421875" style="0" hidden="1" customWidth="1" outlineLevel="1"/>
    <col min="17" max="17" width="4.140625" style="0" hidden="1" customWidth="1" outlineLevel="1" collapsed="1"/>
    <col min="18" max="18" width="4.7109375" style="0" hidden="1" customWidth="1" outlineLevel="1"/>
    <col min="19" max="19" width="4.00390625" style="0" hidden="1" customWidth="1" outlineLevel="1" collapsed="1"/>
    <col min="20" max="20" width="5.00390625" style="0" hidden="1" customWidth="1" outlineLevel="1"/>
    <col min="21" max="21" width="6.00390625" style="0" customWidth="1" collapsed="1"/>
    <col min="22" max="22" width="4.421875" style="0" customWidth="1"/>
    <col min="23" max="23" width="4.57421875" style="0" customWidth="1"/>
    <col min="24" max="24" width="12.00390625" style="0" customWidth="1"/>
    <col min="25" max="26" width="9.140625" style="0" hidden="1" customWidth="1" outlineLevel="1"/>
    <col min="27" max="31" width="4.57421875" style="0" hidden="1" customWidth="1" outlineLevel="1"/>
    <col min="32" max="32" width="9.140625" style="0" customWidth="1" collapsed="1"/>
  </cols>
  <sheetData>
    <row r="1" spans="1:24" ht="15" outlineLevel="1">
      <c r="A1" s="158" t="str">
        <f>'[10]приведение'!A1</f>
        <v>ВІДКРИТИЙ ВСЕУКРАЇНСЬКИЙ ТУРНІР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</row>
    <row r="2" spans="1:24" ht="15" outlineLevel="1">
      <c r="A2" s="158" t="str">
        <f>'[10]приведение'!A2</f>
        <v>З ВІЛЬНОЇ БОРОТЬБИ  ПРИСВЯЧЕНИЙ ПАМ`ЯТІ МСМК М.КАРАЄВА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</row>
    <row r="3" spans="1:24" ht="15" customHeight="1" outlineLevel="1">
      <c r="A3" s="159" t="s">
        <v>30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24" ht="15.75" customHeight="1" outlineLevel="1">
      <c r="A4" s="160"/>
      <c r="B4" s="160"/>
      <c r="C4" s="160"/>
      <c r="D4" s="160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2" t="str">
        <f>'[10]данные'!B2</f>
        <v>ЧОЛОВІКИ</v>
      </c>
      <c r="W4" s="162"/>
      <c r="X4" s="162"/>
    </row>
    <row r="5" spans="1:24" ht="15" outlineLevel="1">
      <c r="A5" s="163" t="str">
        <f>'[2]Лист3'!$B$4</f>
        <v>27-29 вересня  2019р</v>
      </c>
      <c r="B5" s="163"/>
      <c r="C5" s="164" t="s">
        <v>24</v>
      </c>
      <c r="D5" s="165" t="str">
        <f>CONCATENATE('[10]данные'!B1,"кг ",'[10]данные'!L1)</f>
        <v>97кг  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7" t="str">
        <f>'[2]Лист3'!$B$5</f>
        <v>м.Харків</v>
      </c>
      <c r="V5" s="167"/>
      <c r="W5" s="167"/>
      <c r="X5" s="167"/>
    </row>
    <row r="6" spans="1:24" s="157" customFormat="1" ht="13.5" customHeight="1">
      <c r="A6" s="168" t="s">
        <v>25</v>
      </c>
      <c r="B6" s="169" t="s">
        <v>26</v>
      </c>
      <c r="C6" s="169" t="s">
        <v>27</v>
      </c>
      <c r="D6" s="170" t="s">
        <v>28</v>
      </c>
      <c r="E6" s="171" t="s">
        <v>31</v>
      </c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3" t="s">
        <v>32</v>
      </c>
      <c r="V6" s="174" t="s">
        <v>29</v>
      </c>
      <c r="W6" s="175" t="s">
        <v>33</v>
      </c>
      <c r="X6" s="176" t="s">
        <v>34</v>
      </c>
    </row>
    <row r="7" spans="1:24" s="157" customFormat="1" ht="13.5" customHeight="1">
      <c r="A7" s="168"/>
      <c r="B7" s="169"/>
      <c r="C7" s="169"/>
      <c r="D7" s="170"/>
      <c r="E7" s="177" t="s">
        <v>35</v>
      </c>
      <c r="F7" s="178"/>
      <c r="G7" s="177" t="s">
        <v>36</v>
      </c>
      <c r="H7" s="178"/>
      <c r="I7" s="177" t="s">
        <v>37</v>
      </c>
      <c r="J7" s="178"/>
      <c r="K7" s="177" t="s">
        <v>38</v>
      </c>
      <c r="L7" s="178"/>
      <c r="M7" s="177" t="s">
        <v>39</v>
      </c>
      <c r="N7" s="178"/>
      <c r="O7" s="177"/>
      <c r="P7" s="178"/>
      <c r="Q7" s="177"/>
      <c r="R7" s="178"/>
      <c r="S7" s="177"/>
      <c r="T7" s="178"/>
      <c r="U7" s="174"/>
      <c r="V7" s="174"/>
      <c r="W7" s="175"/>
      <c r="X7" s="179"/>
    </row>
    <row r="8" spans="1:24" s="157" customFormat="1" ht="29.25" customHeight="1">
      <c r="A8" s="168"/>
      <c r="B8" s="169"/>
      <c r="C8" s="169"/>
      <c r="D8" s="170"/>
      <c r="E8" s="180" t="s">
        <v>12</v>
      </c>
      <c r="F8" s="181" t="s">
        <v>40</v>
      </c>
      <c r="G8" s="180" t="s">
        <v>12</v>
      </c>
      <c r="H8" s="181" t="s">
        <v>40</v>
      </c>
      <c r="I8" s="180" t="s">
        <v>12</v>
      </c>
      <c r="J8" s="181" t="s">
        <v>40</v>
      </c>
      <c r="K8" s="182" t="s">
        <v>12</v>
      </c>
      <c r="L8" s="183" t="s">
        <v>40</v>
      </c>
      <c r="M8" s="182" t="s">
        <v>12</v>
      </c>
      <c r="N8" s="183" t="s">
        <v>40</v>
      </c>
      <c r="O8" s="182" t="s">
        <v>12</v>
      </c>
      <c r="P8" s="183" t="s">
        <v>40</v>
      </c>
      <c r="Q8" s="182" t="s">
        <v>12</v>
      </c>
      <c r="R8" s="183" t="s">
        <v>40</v>
      </c>
      <c r="S8" s="182" t="s">
        <v>12</v>
      </c>
      <c r="T8" s="183" t="s">
        <v>40</v>
      </c>
      <c r="U8" s="174"/>
      <c r="V8" s="174"/>
      <c r="W8" s="175"/>
      <c r="X8" s="184"/>
    </row>
    <row r="9" spans="1:31" ht="13.5" customHeight="1">
      <c r="A9" s="176">
        <v>1</v>
      </c>
      <c r="B9" s="185" t="str">
        <f>IF($A9&lt;&gt;" ",CONCATENATE(VLOOKUP($A9,all,2)," ",VLOOKUP($A9,all,3))," ")</f>
        <v>Хроменков Денис</v>
      </c>
      <c r="C9" s="176" t="str">
        <f>IF($A9&lt;&gt;" ",VLOOKUP($A9,all,5)," ")</f>
        <v>МСМК</v>
      </c>
      <c r="D9" s="176" t="str">
        <f>IF($A9&lt;&gt;" ",VLOOKUP($A9,all,12)," ")</f>
        <v> ,БЛР</v>
      </c>
      <c r="E9" s="186">
        <f>INDEX('[10]данные'!$R$12:$S$19,MATCH('97'!A9,'[10]данные'!$R$12:$R$19,0),2)</f>
        <v>2</v>
      </c>
      <c r="F9" s="187">
        <f>INDEX('[10]коло1_5'!$B$9:$K$14,MATCH($A$9,'[10]коло1_5'!$B$9:$B$14,0),10)</f>
        <v>3</v>
      </c>
      <c r="G9" s="186">
        <f>INDEX('[10]данные'!$R$20:$S$27,MATCH('97'!A9,'[10]данные'!$R$20:$R$27,0),2)</f>
        <v>3</v>
      </c>
      <c r="H9" s="187">
        <f>INDEX('[10]коло1_5'!$B$18:$K$23,MATCH($A$9,'[10]коло1_5'!$B$18:$B$23,0),10)</f>
        <v>4</v>
      </c>
      <c r="I9" s="186">
        <f>INDEX('[10]данные'!$R$28:$S$35,MATCH('97'!A9,'[10]данные'!$R$28:$R$35,0),2)</f>
        <v>4</v>
      </c>
      <c r="J9" s="187">
        <f>INDEX('[10]коло1_5'!$B$27:$K$32,MATCH($A$9,'[10]коло1_5'!$B$27:$B$32,0),10)</f>
        <v>4</v>
      </c>
      <c r="K9" s="172"/>
      <c r="L9" s="187"/>
      <c r="M9" s="172"/>
      <c r="N9" s="187"/>
      <c r="O9" s="172"/>
      <c r="P9" s="188"/>
      <c r="Q9" s="172"/>
      <c r="R9" s="188"/>
      <c r="S9" s="172"/>
      <c r="T9" s="188"/>
      <c r="U9" s="189">
        <f>COUNTIF($AA9:$AE9,"&gt;=3")</f>
        <v>3</v>
      </c>
      <c r="V9" s="190">
        <f>F10+H10+J10+L10+N10</f>
        <v>36</v>
      </c>
      <c r="W9" s="176">
        <v>1</v>
      </c>
      <c r="X9" s="190"/>
      <c r="AA9">
        <f>F9</f>
        <v>3</v>
      </c>
      <c r="AB9">
        <f>H9</f>
        <v>4</v>
      </c>
      <c r="AC9">
        <f>J9</f>
        <v>4</v>
      </c>
      <c r="AD9">
        <f>L9</f>
        <v>0</v>
      </c>
      <c r="AE9">
        <f>N9</f>
        <v>0</v>
      </c>
    </row>
    <row r="10" spans="1:24" ht="13.5" customHeight="1">
      <c r="A10" s="184"/>
      <c r="B10" s="191"/>
      <c r="C10" s="184"/>
      <c r="D10" s="184"/>
      <c r="E10" s="192"/>
      <c r="F10" s="187">
        <f>INDEX('[10]коло1_5'!$B$9:$K$14,MATCH($A$9,'[10]коло1_5'!$B$9:$B$14,0),8)</f>
        <v>13</v>
      </c>
      <c r="G10" s="192"/>
      <c r="H10" s="187">
        <f>INDEX('[10]коло1_5'!$B$18:$K$23,MATCH($A$9,'[10]коло1_5'!$B$18:$B$23,0),8)</f>
        <v>11</v>
      </c>
      <c r="I10" s="192"/>
      <c r="J10" s="187">
        <f>INDEX('[10]коло1_5'!$B$27:$K$32,MATCH($A$9,'[10]коло1_5'!$B$27:$B$32,0),8)</f>
        <v>12</v>
      </c>
      <c r="K10" s="172"/>
      <c r="L10" s="187"/>
      <c r="M10" s="172"/>
      <c r="N10" s="187"/>
      <c r="O10" s="172"/>
      <c r="P10" s="187"/>
      <c r="Q10" s="172"/>
      <c r="R10" s="187"/>
      <c r="S10" s="172"/>
      <c r="T10" s="188"/>
      <c r="U10" s="193">
        <f>F9+H9+J9+L9+N9+P9+R9+T9</f>
        <v>11</v>
      </c>
      <c r="V10" s="194"/>
      <c r="W10" s="184"/>
      <c r="X10" s="194"/>
    </row>
    <row r="11" spans="1:31" ht="13.5" customHeight="1">
      <c r="A11" s="176">
        <v>2</v>
      </c>
      <c r="B11" s="185" t="str">
        <f>IF($A11&lt;&gt;" ",CONCATENATE(VLOOKUP($A11,all,2)," ",VLOOKUP($A11,all,3))," ")</f>
        <v>Закарієв Магомед</v>
      </c>
      <c r="C11" s="176" t="str">
        <f>IF($A11&lt;&gt;" ",VLOOKUP($A11,all,5)," ")</f>
        <v> </v>
      </c>
      <c r="D11" s="176" t="str">
        <f>IF($A11&lt;&gt;" ",VLOOKUP($A11,all,12)," ")</f>
        <v>,ОДС</v>
      </c>
      <c r="E11" s="186">
        <f>INDEX('[10]данные'!$R$12:$S$19,MATCH('97'!A11,'[10]данные'!$R$12:$R$19,0),2)</f>
        <v>1</v>
      </c>
      <c r="F11" s="187">
        <f>INDEX('[10]коло1_5'!$B$9:$K$14,MATCH($A$11,'[10]коло1_5'!$B$9:$B$14,0),10)</f>
        <v>1</v>
      </c>
      <c r="G11" s="186">
        <f>INDEX('[10]данные'!$R$20:$S$27,MATCH('97'!A11,'[10]данные'!$R$20:$R$27,0),2)</f>
        <v>4</v>
      </c>
      <c r="H11" s="187">
        <f>INDEX('[10]коло1_5'!$B$18:$K$23,MATCH($A$11,'[10]коло1_5'!$B$18:$B$23,0),10)</f>
        <v>1</v>
      </c>
      <c r="I11" s="186">
        <f>INDEX('[10]данные'!$R$28:$S$35,MATCH('97'!A11,'[10]данные'!$R$28:$R$35,0),2)</f>
        <v>3</v>
      </c>
      <c r="J11" s="187">
        <f>INDEX('[10]коло1_5'!$B$27:$K$32,MATCH($A$11,'[10]коло1_5'!$B$27:$B$32,0),10)</f>
        <v>5</v>
      </c>
      <c r="K11" s="172"/>
      <c r="L11" s="187"/>
      <c r="M11" s="172"/>
      <c r="N11" s="187"/>
      <c r="O11" s="172"/>
      <c r="P11" s="188"/>
      <c r="Q11" s="172"/>
      <c r="R11" s="188"/>
      <c r="S11" s="172"/>
      <c r="T11" s="188"/>
      <c r="U11" s="189">
        <f>COUNTIF($AA11:$AE11,"&gt;=3")</f>
        <v>1</v>
      </c>
      <c r="V11" s="190">
        <f>F12+H12+J12+L12+N12+P12+R12+T12</f>
        <v>25</v>
      </c>
      <c r="W11" s="176">
        <v>3</v>
      </c>
      <c r="X11" s="190"/>
      <c r="AA11">
        <f>F11</f>
        <v>1</v>
      </c>
      <c r="AB11">
        <f>H11</f>
        <v>1</v>
      </c>
      <c r="AC11">
        <f>J11</f>
        <v>5</v>
      </c>
      <c r="AD11">
        <f>L11</f>
        <v>0</v>
      </c>
      <c r="AE11">
        <f>N11</f>
        <v>0</v>
      </c>
    </row>
    <row r="12" spans="1:24" ht="13.5" customHeight="1">
      <c r="A12" s="184"/>
      <c r="B12" s="191"/>
      <c r="C12" s="184"/>
      <c r="D12" s="184"/>
      <c r="E12" s="192"/>
      <c r="F12" s="187">
        <f>INDEX('[10]коло1_5'!$B$9:$K$14,MATCH($A$11,'[10]коло1_5'!$B$9:$B$14,0),8)</f>
        <v>5</v>
      </c>
      <c r="G12" s="192"/>
      <c r="H12" s="187">
        <f>INDEX('[10]коло1_5'!$B$18:$K$23,MATCH($A$11,'[10]коло1_5'!$B$18:$B$23,0),8)</f>
        <v>4</v>
      </c>
      <c r="I12" s="192"/>
      <c r="J12" s="187">
        <f>INDEX('[10]коло1_5'!$B$27:$K$32,MATCH($A$11,'[10]коло1_5'!$B$27:$B$32,0),8)</f>
        <v>16</v>
      </c>
      <c r="K12" s="172"/>
      <c r="L12" s="187"/>
      <c r="M12" s="172"/>
      <c r="N12" s="187"/>
      <c r="O12" s="172"/>
      <c r="P12" s="187"/>
      <c r="Q12" s="172"/>
      <c r="R12" s="187"/>
      <c r="S12" s="172"/>
      <c r="T12" s="188"/>
      <c r="U12" s="193">
        <f>F11+H11+J11+L11+N11+P11+R11+T11</f>
        <v>7</v>
      </c>
      <c r="V12" s="194"/>
      <c r="W12" s="184"/>
      <c r="X12" s="194"/>
    </row>
    <row r="13" spans="1:31" ht="13.5" customHeight="1">
      <c r="A13" s="176">
        <v>3</v>
      </c>
      <c r="B13" s="185" t="str">
        <f>IF($A13&lt;&gt;" ",CONCATENATE(VLOOKUP($A13,all,2)," ",VLOOKUP($A13,all,3))," ")</f>
        <v>Антипенко Віктор</v>
      </c>
      <c r="C13" s="176" t="str">
        <f>IF($A13&lt;&gt;" ",VLOOKUP($A13,all,5)," ")</f>
        <v>МС</v>
      </c>
      <c r="D13" s="176" t="str">
        <f>IF($A13&lt;&gt;" ",VLOOKUP($A13,all,12)," ")</f>
        <v>,МКЛ</v>
      </c>
      <c r="E13" s="186">
        <f>INDEX('[10]данные'!$R$12:$S$19,MATCH('97'!A13,'[10]данные'!$R$12:$R$19,0),2)</f>
        <v>4</v>
      </c>
      <c r="F13" s="187">
        <f>INDEX('[10]коло1_5'!$B$9:$K$14,MATCH($A$13,'[10]коло1_5'!$B$9:$B$14,0),10)</f>
        <v>0</v>
      </c>
      <c r="G13" s="186">
        <f>INDEX('[10]данные'!$R$20:$S$27,MATCH('97'!A13,'[10]данные'!$R$20:$R$27,0),2)</f>
        <v>1</v>
      </c>
      <c r="H13" s="187">
        <f>INDEX('[10]коло1_5'!$B$18:$K$23,MATCH($A$13,'[10]коло1_5'!$B$18:$B$23,0),10)</f>
        <v>0</v>
      </c>
      <c r="I13" s="186">
        <f>INDEX('[10]данные'!$R$28:$S$35,MATCH('97'!A13,'[10]данные'!$R$28:$R$35,0),2)</f>
        <v>2</v>
      </c>
      <c r="J13" s="187">
        <f>INDEX('[10]коло1_5'!$B$27:$K$32,MATCH($A$13,'[10]коло1_5'!$B$27:$B$32,0),10)</f>
        <v>0</v>
      </c>
      <c r="K13" s="172"/>
      <c r="L13" s="187"/>
      <c r="M13" s="172"/>
      <c r="N13" s="187"/>
      <c r="O13" s="172"/>
      <c r="P13" s="188"/>
      <c r="Q13" s="172"/>
      <c r="R13" s="188"/>
      <c r="S13" s="172"/>
      <c r="T13" s="188"/>
      <c r="U13" s="189">
        <f>COUNTIF($AA13:$AE13,"&gt;=3")</f>
        <v>0</v>
      </c>
      <c r="V13" s="190">
        <f>F14+H14+J14+L14+N14+P14+R14+T14</f>
        <v>3</v>
      </c>
      <c r="W13" s="176">
        <v>4</v>
      </c>
      <c r="X13" s="190"/>
      <c r="AA13">
        <f>F13</f>
        <v>0</v>
      </c>
      <c r="AB13">
        <f>H13</f>
        <v>0</v>
      </c>
      <c r="AC13">
        <f>J13</f>
        <v>0</v>
      </c>
      <c r="AD13">
        <f>L13</f>
        <v>0</v>
      </c>
      <c r="AE13">
        <f>N13</f>
        <v>0</v>
      </c>
    </row>
    <row r="14" spans="1:24" ht="13.5" customHeight="1">
      <c r="A14" s="184"/>
      <c r="B14" s="191"/>
      <c r="C14" s="184"/>
      <c r="D14" s="184"/>
      <c r="E14" s="192"/>
      <c r="F14" s="187">
        <f>INDEX('[10]коло1_5'!$B$9:$K$14,MATCH($A$13,'[10]коло1_5'!$B$9:$B$14,0),8)</f>
        <v>0</v>
      </c>
      <c r="G14" s="192"/>
      <c r="H14" s="187">
        <f>INDEX('[10]коло1_5'!$B$18:$K$23,MATCH($A$13,'[10]коло1_5'!$B$18:$B$23,0),8)</f>
        <v>0</v>
      </c>
      <c r="I14" s="192"/>
      <c r="J14" s="187">
        <f>INDEX('[10]коло1_5'!$B$27:$K$32,MATCH($A$13,'[10]коло1_5'!$B$27:$B$32,0),8)</f>
        <v>3</v>
      </c>
      <c r="K14" s="172"/>
      <c r="L14" s="187"/>
      <c r="M14" s="172"/>
      <c r="N14" s="187"/>
      <c r="O14" s="172"/>
      <c r="P14" s="187"/>
      <c r="Q14" s="172"/>
      <c r="R14" s="187"/>
      <c r="S14" s="172"/>
      <c r="T14" s="188"/>
      <c r="U14" s="193">
        <f>F13+H13+J13+L13+N13+P13+R13+T13</f>
        <v>0</v>
      </c>
      <c r="V14" s="194"/>
      <c r="W14" s="184"/>
      <c r="X14" s="194"/>
    </row>
    <row r="15" spans="1:31" ht="13.5" customHeight="1">
      <c r="A15" s="176">
        <v>4</v>
      </c>
      <c r="B15" s="185" t="str">
        <f>IF($A15&lt;&gt;" ",CONCATENATE(VLOOKUP($A15,all,2)," ",VLOOKUP($A15,all,3))," ")</f>
        <v>Стасюк Данило</v>
      </c>
      <c r="C15" s="176" t="str">
        <f>IF($A15&lt;&gt;" ",VLOOKUP($A15,all,5)," ")</f>
        <v>МС</v>
      </c>
      <c r="D15" s="176" t="str">
        <f>IF($A15&lt;&gt;" ",VLOOKUP($A15,all,12)," ")</f>
        <v>Д,ЛВС</v>
      </c>
      <c r="E15" s="186">
        <f>INDEX('[10]данные'!$R$12:$S$19,MATCH('97'!A15,'[10]данные'!$R$12:$R$19,0),2)</f>
        <v>3</v>
      </c>
      <c r="F15" s="187">
        <f>INDEX('[10]коло1_5'!$B$9:$K$14,MATCH($A$15,'[10]коло1_5'!$B$9:$B$14,0),10)</f>
        <v>4</v>
      </c>
      <c r="G15" s="186">
        <f>INDEX('[10]данные'!$R$20:$S$27,MATCH('97'!A15,'[10]данные'!$R$20:$R$27,0),2)</f>
        <v>2</v>
      </c>
      <c r="H15" s="187">
        <f>INDEX('[10]коло1_5'!$B$18:$K$23,MATCH($A$15,'[10]коло1_5'!$B$18:$B$23,0),10)</f>
        <v>3</v>
      </c>
      <c r="I15" s="186">
        <f>INDEX('[10]данные'!$R$28:$S$35,MATCH('97'!A15,'[10]данные'!$R$28:$R$35,0),2)</f>
        <v>1</v>
      </c>
      <c r="J15" s="187">
        <f>INDEX('[10]коло1_5'!$B$27:$K$32,MATCH($A$15,'[10]коло1_5'!$B$27:$B$32,0),10)</f>
        <v>1</v>
      </c>
      <c r="K15" s="172"/>
      <c r="L15" s="187"/>
      <c r="M15" s="172"/>
      <c r="N15" s="187"/>
      <c r="O15" s="172"/>
      <c r="P15" s="188"/>
      <c r="Q15" s="172"/>
      <c r="R15" s="188"/>
      <c r="S15" s="172"/>
      <c r="T15" s="188"/>
      <c r="U15" s="189">
        <f>COUNTIF($AA15:$AE15,"&gt;=3")</f>
        <v>2</v>
      </c>
      <c r="V15" s="190">
        <f>F16+H16+J16+L16+N16+P16+R16+T16</f>
        <v>16</v>
      </c>
      <c r="W15" s="176">
        <v>2</v>
      </c>
      <c r="X15" s="190"/>
      <c r="AA15">
        <f>F15</f>
        <v>4</v>
      </c>
      <c r="AB15">
        <f>H15</f>
        <v>3</v>
      </c>
      <c r="AC15">
        <f>J15</f>
        <v>1</v>
      </c>
      <c r="AD15">
        <f>L15</f>
        <v>0</v>
      </c>
      <c r="AE15">
        <f>N15</f>
        <v>0</v>
      </c>
    </row>
    <row r="16" spans="1:27" ht="13.5" customHeight="1">
      <c r="A16" s="184"/>
      <c r="B16" s="191"/>
      <c r="C16" s="184"/>
      <c r="D16" s="184"/>
      <c r="E16" s="192"/>
      <c r="F16" s="187">
        <f>INDEX('[10]коло1_5'!$B$9:$K$14,MATCH($A$15,'[10]коло1_5'!$B$9:$B$14,0),8)</f>
        <v>10</v>
      </c>
      <c r="G16" s="192"/>
      <c r="H16" s="187">
        <f>INDEX('[10]коло1_5'!$B$18:$K$23,MATCH($A$15,'[10]коло1_5'!$B$18:$B$23,0),8)</f>
        <v>4</v>
      </c>
      <c r="I16" s="192"/>
      <c r="J16" s="187">
        <f>INDEX('[10]коло1_5'!$B$27:$K$32,MATCH($A$15,'[10]коло1_5'!$B$27:$B$32,0),8)</f>
        <v>2</v>
      </c>
      <c r="K16" s="172"/>
      <c r="L16" s="187"/>
      <c r="M16" s="172"/>
      <c r="N16" s="187"/>
      <c r="O16" s="172"/>
      <c r="P16" s="187"/>
      <c r="Q16" s="172"/>
      <c r="R16" s="187"/>
      <c r="S16" s="172"/>
      <c r="T16" s="188"/>
      <c r="U16" s="193">
        <f>F15+H15+J15+L15+N15+P15+R15+T15</f>
        <v>8</v>
      </c>
      <c r="V16" s="194"/>
      <c r="W16" s="184"/>
      <c r="X16" s="194"/>
      <c r="AA16">
        <f>F16</f>
        <v>10</v>
      </c>
    </row>
    <row r="17" spans="1:31" ht="13.5" customHeight="1" hidden="1" outlineLevel="1">
      <c r="A17" s="176"/>
      <c r="B17" s="185"/>
      <c r="C17" s="176"/>
      <c r="D17" s="176"/>
      <c r="E17" s="186"/>
      <c r="F17" s="187"/>
      <c r="G17" s="186"/>
      <c r="H17" s="187"/>
      <c r="I17" s="186"/>
      <c r="J17" s="187"/>
      <c r="K17" s="172"/>
      <c r="L17" s="187"/>
      <c r="M17" s="172"/>
      <c r="N17" s="187"/>
      <c r="O17" s="172"/>
      <c r="P17" s="188"/>
      <c r="Q17" s="172"/>
      <c r="R17" s="188"/>
      <c r="S17" s="172"/>
      <c r="T17" s="188"/>
      <c r="U17" s="189"/>
      <c r="V17" s="190"/>
      <c r="W17" s="176"/>
      <c r="X17" s="190"/>
      <c r="AA17">
        <f>F17</f>
        <v>0</v>
      </c>
      <c r="AB17">
        <f>H17</f>
        <v>0</v>
      </c>
      <c r="AC17">
        <f>J17</f>
        <v>0</v>
      </c>
      <c r="AD17">
        <f>L17</f>
        <v>0</v>
      </c>
      <c r="AE17">
        <f>N17</f>
        <v>0</v>
      </c>
    </row>
    <row r="18" spans="1:24" ht="13.5" customHeight="1" hidden="1" outlineLevel="1">
      <c r="A18" s="184"/>
      <c r="B18" s="191"/>
      <c r="C18" s="184"/>
      <c r="D18" s="184"/>
      <c r="E18" s="192"/>
      <c r="F18" s="187"/>
      <c r="G18" s="192"/>
      <c r="H18" s="187"/>
      <c r="I18" s="192"/>
      <c r="J18" s="187"/>
      <c r="K18" s="172"/>
      <c r="L18" s="187"/>
      <c r="M18" s="172"/>
      <c r="N18" s="187"/>
      <c r="O18" s="172"/>
      <c r="P18" s="187"/>
      <c r="Q18" s="172"/>
      <c r="R18" s="187"/>
      <c r="S18" s="172"/>
      <c r="T18" s="188"/>
      <c r="U18" s="193"/>
      <c r="V18" s="194"/>
      <c r="W18" s="184"/>
      <c r="X18" s="194"/>
    </row>
    <row r="19" spans="1:24" ht="13.5" customHeight="1" hidden="1" outlineLevel="1">
      <c r="A19" s="176">
        <v>6</v>
      </c>
      <c r="B19" s="185" t="str">
        <f>IF($A19&lt;&gt;" ",CONCATENATE(VLOOKUP($A19,all,2)," ",VLOOKUP($A19,all,3))," ")</f>
        <v>Стасюк Данило</v>
      </c>
      <c r="C19" s="176" t="str">
        <f>IF($A19&lt;&gt;" ",VLOOKUP($A19,all,5)," ")</f>
        <v>МС</v>
      </c>
      <c r="D19" s="176" t="str">
        <f>IF($A19&lt;&gt;" ",VLOOKUP($A19,all,12)," ")</f>
        <v>Д,ЛВС</v>
      </c>
      <c r="E19" s="186" t="e">
        <f>INDEX('[10]данные'!$R$12:$S$19,MATCH('97'!A19,'[10]данные'!$R$12:$R$19,0),2)</f>
        <v>#N/A</v>
      </c>
      <c r="F19" s="187"/>
      <c r="G19" s="172" t="e">
        <f>INDEX('[10]данные'!$R$20:$S$27,MATCH('97'!A19,'[10]данные'!$R$20:$R$27,0),2)</f>
        <v>#N/A</v>
      </c>
      <c r="H19" s="188"/>
      <c r="I19" s="172" t="e">
        <f>INDEX('[10]данные'!$R$28:$S$35,MATCH('97'!A19,'[10]данные'!$R$28:$R$35,0),2)</f>
        <v>#N/A</v>
      </c>
      <c r="J19" s="188"/>
      <c r="K19" s="172"/>
      <c r="L19" s="188"/>
      <c r="M19" s="172"/>
      <c r="N19" s="188"/>
      <c r="O19" s="172"/>
      <c r="P19" s="188"/>
      <c r="Q19" s="172"/>
      <c r="R19" s="188"/>
      <c r="S19" s="172"/>
      <c r="T19" s="188"/>
      <c r="U19" s="195">
        <f>F19+H19+J19+L19+N19+P19+R19+T19</f>
        <v>0</v>
      </c>
      <c r="V19" s="196">
        <f>F20+H20+J20+L20+N20+P20+R20+T20</f>
        <v>0</v>
      </c>
      <c r="W19" s="190"/>
      <c r="X19" s="190"/>
    </row>
    <row r="20" spans="1:24" ht="13.5" customHeight="1" hidden="1" outlineLevel="1">
      <c r="A20" s="184"/>
      <c r="B20" s="191"/>
      <c r="C20" s="184"/>
      <c r="D20" s="184"/>
      <c r="E20" s="192"/>
      <c r="F20" s="187"/>
      <c r="G20" s="172"/>
      <c r="H20" s="187"/>
      <c r="I20" s="172"/>
      <c r="J20" s="187"/>
      <c r="K20" s="172"/>
      <c r="L20" s="187"/>
      <c r="M20" s="172"/>
      <c r="N20" s="187"/>
      <c r="O20" s="172"/>
      <c r="P20" s="187"/>
      <c r="Q20" s="172"/>
      <c r="R20" s="187"/>
      <c r="S20" s="172"/>
      <c r="T20" s="188"/>
      <c r="U20" s="197"/>
      <c r="V20" s="198"/>
      <c r="W20" s="194"/>
      <c r="X20" s="194"/>
    </row>
    <row r="21" spans="1:24" ht="13.5" customHeight="1" hidden="1" outlineLevel="1">
      <c r="A21" s="176">
        <v>7</v>
      </c>
      <c r="B21" s="185" t="str">
        <f>IF($A21&lt;&gt;" ",CONCATENATE(VLOOKUP($A21,all,2)," ",VLOOKUP($A21,all,3))," ")</f>
        <v>Стасюк Данило</v>
      </c>
      <c r="C21" s="176" t="str">
        <f>IF($A21&lt;&gt;" ",VLOOKUP($A21,all,5)," ")</f>
        <v>МС</v>
      </c>
      <c r="D21" s="176" t="str">
        <f>IF($A21&lt;&gt;" ",VLOOKUP($A21,all,12)," ")</f>
        <v>Д,ЛВС</v>
      </c>
      <c r="E21" s="186" t="e">
        <f>INDEX('[10]данные'!$R$12:$S$19,MATCH('97'!A21,'[10]данные'!$R$12:$R$19,0),2)</f>
        <v>#N/A</v>
      </c>
      <c r="F21" s="187"/>
      <c r="G21" s="172" t="e">
        <f>INDEX('[10]данные'!$R$20:$S$27,MATCH('97'!A21,'[10]данные'!$R$20:$R$27,0),2)</f>
        <v>#N/A</v>
      </c>
      <c r="H21" s="188"/>
      <c r="I21" s="172" t="e">
        <f>INDEX('[10]данные'!$R$28:$S$35,MATCH('97'!A21,'[10]данные'!$R$28:$R$35,0),2)</f>
        <v>#N/A</v>
      </c>
      <c r="J21" s="188"/>
      <c r="K21" s="172"/>
      <c r="L21" s="188"/>
      <c r="M21" s="172"/>
      <c r="N21" s="188"/>
      <c r="O21" s="172"/>
      <c r="P21" s="188"/>
      <c r="Q21" s="172"/>
      <c r="R21" s="188"/>
      <c r="S21" s="172"/>
      <c r="T21" s="188"/>
      <c r="U21" s="195">
        <f>F21+H21+J21+L21+N21+P21+R21+T21</f>
        <v>0</v>
      </c>
      <c r="V21" s="196">
        <f>F22+H22+J22+L22+N22+P22+R22+T22</f>
        <v>0</v>
      </c>
      <c r="W21" s="190"/>
      <c r="X21" s="190"/>
    </row>
    <row r="22" spans="1:24" ht="13.5" customHeight="1" hidden="1" outlineLevel="1">
      <c r="A22" s="184"/>
      <c r="B22" s="191"/>
      <c r="C22" s="184"/>
      <c r="D22" s="184"/>
      <c r="E22" s="192"/>
      <c r="F22" s="187"/>
      <c r="G22" s="172"/>
      <c r="H22" s="187"/>
      <c r="I22" s="172"/>
      <c r="J22" s="187"/>
      <c r="K22" s="172"/>
      <c r="L22" s="187"/>
      <c r="M22" s="172"/>
      <c r="N22" s="187"/>
      <c r="O22" s="172"/>
      <c r="P22" s="187"/>
      <c r="Q22" s="172"/>
      <c r="R22" s="187"/>
      <c r="S22" s="172"/>
      <c r="T22" s="188"/>
      <c r="U22" s="197"/>
      <c r="V22" s="198"/>
      <c r="W22" s="194"/>
      <c r="X22" s="194"/>
    </row>
    <row r="23" spans="1:24" ht="13.5" customHeight="1" hidden="1" outlineLevel="1">
      <c r="A23" s="176" t="s">
        <v>41</v>
      </c>
      <c r="B23" s="185" t="str">
        <f>IF($A23&lt;&gt;" ",CONCATENATE(VLOOKUP($A23,all,2)," ",VLOOKUP($A23,all,3))," ")</f>
        <v> </v>
      </c>
      <c r="C23" s="176" t="str">
        <f>IF($A23&lt;&gt;" ",VLOOKUP($A23,all,5)," ")</f>
        <v> </v>
      </c>
      <c r="D23" s="176" t="str">
        <f>IF($A23&lt;&gt;" ",VLOOKUP($A23,all,12)," ")</f>
        <v> </v>
      </c>
      <c r="E23" s="186"/>
      <c r="F23" s="187"/>
      <c r="G23" s="186"/>
      <c r="H23" s="188"/>
      <c r="I23" s="172"/>
      <c r="J23" s="188"/>
      <c r="K23" s="172"/>
      <c r="L23" s="188"/>
      <c r="M23" s="172"/>
      <c r="N23" s="188"/>
      <c r="O23" s="172"/>
      <c r="P23" s="188"/>
      <c r="Q23" s="172"/>
      <c r="R23" s="188"/>
      <c r="S23" s="172"/>
      <c r="T23" s="188"/>
      <c r="U23" s="195">
        <f>F23+H23+J23+L23+N23+P23+R23+T23</f>
        <v>0</v>
      </c>
      <c r="V23" s="196">
        <f>F24+H24+J24+L24+N24+P24+R24+T24</f>
        <v>0</v>
      </c>
      <c r="W23" s="190"/>
      <c r="X23" s="190"/>
    </row>
    <row r="24" spans="1:24" ht="13.5" customHeight="1" hidden="1" outlineLevel="1">
      <c r="A24" s="184"/>
      <c r="B24" s="191"/>
      <c r="C24" s="184"/>
      <c r="D24" s="184"/>
      <c r="E24" s="192"/>
      <c r="F24" s="187"/>
      <c r="G24" s="192"/>
      <c r="H24" s="187"/>
      <c r="I24" s="172"/>
      <c r="J24" s="187"/>
      <c r="K24" s="172"/>
      <c r="L24" s="187"/>
      <c r="M24" s="172"/>
      <c r="N24" s="187"/>
      <c r="O24" s="172"/>
      <c r="P24" s="187"/>
      <c r="Q24" s="172"/>
      <c r="R24" s="187"/>
      <c r="S24" s="172"/>
      <c r="T24" s="188"/>
      <c r="U24" s="197"/>
      <c r="V24" s="198"/>
      <c r="W24" s="194"/>
      <c r="X24" s="194"/>
    </row>
    <row r="25" spans="1:24" ht="13.5" customHeight="1" hidden="1" outlineLevel="1">
      <c r="A25" s="176" t="s">
        <v>41</v>
      </c>
      <c r="B25" s="199" t="str">
        <f>IF($A25&lt;&gt;" ",CONCATENATE(VLOOKUP($A25,all,2)," ",VLOOKUP($A25,all,3))," ")</f>
        <v> </v>
      </c>
      <c r="C25" s="200" t="str">
        <f>IF($A25&lt;&gt;" ",VLOOKUP($A25,all,5)," ")</f>
        <v> </v>
      </c>
      <c r="D25" s="200" t="str">
        <f>IF($A25&lt;&gt;" ",VLOOKUP($A25,all,12)," ")</f>
        <v> </v>
      </c>
      <c r="E25" s="186"/>
      <c r="F25" s="187"/>
      <c r="G25" s="172"/>
      <c r="H25" s="188"/>
      <c r="I25" s="201"/>
      <c r="J25" s="188"/>
      <c r="K25" s="172"/>
      <c r="L25" s="188"/>
      <c r="M25" s="172"/>
      <c r="N25" s="188"/>
      <c r="O25" s="172"/>
      <c r="P25" s="188"/>
      <c r="Q25" s="172"/>
      <c r="R25" s="188"/>
      <c r="S25" s="172"/>
      <c r="T25" s="188"/>
      <c r="U25" s="195">
        <f>F25+H25+J25+L25+N25+P25+R25+T25</f>
        <v>0</v>
      </c>
      <c r="V25" s="196">
        <f>F26+H26+J26+L26+N26+P26+R26+T26</f>
        <v>0</v>
      </c>
      <c r="W25" s="190"/>
      <c r="X25" s="190"/>
    </row>
    <row r="26" spans="1:24" ht="13.5" customHeight="1" hidden="1" outlineLevel="1">
      <c r="A26" s="184"/>
      <c r="B26" s="191"/>
      <c r="C26" s="184"/>
      <c r="D26" s="184"/>
      <c r="E26" s="192"/>
      <c r="F26" s="187"/>
      <c r="G26" s="172"/>
      <c r="H26" s="187"/>
      <c r="I26" s="172"/>
      <c r="J26" s="187"/>
      <c r="K26" s="172"/>
      <c r="L26" s="187"/>
      <c r="M26" s="172"/>
      <c r="N26" s="187"/>
      <c r="O26" s="172"/>
      <c r="P26" s="187"/>
      <c r="Q26" s="172"/>
      <c r="R26" s="187"/>
      <c r="S26" s="172"/>
      <c r="T26" s="188"/>
      <c r="U26" s="197"/>
      <c r="V26" s="198"/>
      <c r="W26" s="194"/>
      <c r="X26" s="194"/>
    </row>
    <row r="27" spans="1:24" ht="13.5" customHeight="1" hidden="1" outlineLevel="1">
      <c r="A27" s="176" t="s">
        <v>41</v>
      </c>
      <c r="B27" s="185" t="str">
        <f>IF($A27&lt;&gt;" ",CONCATENATE(VLOOKUP($A27,all,2)," ",VLOOKUP($A27,all,3))," ")</f>
        <v> </v>
      </c>
      <c r="C27" s="176" t="str">
        <f>IF($A27&lt;&gt;" ",VLOOKUP($A27,all,5)," ")</f>
        <v> </v>
      </c>
      <c r="D27" s="176" t="str">
        <f>IF($A27&lt;&gt;" ",VLOOKUP($A27,all,12)," ")</f>
        <v> </v>
      </c>
      <c r="E27" s="186"/>
      <c r="F27" s="187"/>
      <c r="G27" s="172"/>
      <c r="H27" s="188"/>
      <c r="I27" s="172"/>
      <c r="J27" s="188"/>
      <c r="K27" s="172"/>
      <c r="L27" s="188"/>
      <c r="M27" s="172"/>
      <c r="N27" s="188"/>
      <c r="O27" s="172"/>
      <c r="P27" s="188"/>
      <c r="Q27" s="172"/>
      <c r="R27" s="188"/>
      <c r="S27" s="172"/>
      <c r="T27" s="188"/>
      <c r="U27" s="195">
        <f>F27+H27+J27+L27+N27+P27+R27+T27</f>
        <v>0</v>
      </c>
      <c r="V27" s="196">
        <f>F28+H28+J28+L28+N28+P28+R28+T28</f>
        <v>0</v>
      </c>
      <c r="W27" s="190"/>
      <c r="X27" s="190"/>
    </row>
    <row r="28" spans="1:24" ht="13.5" customHeight="1" hidden="1" outlineLevel="1">
      <c r="A28" s="184"/>
      <c r="B28" s="191"/>
      <c r="C28" s="184"/>
      <c r="D28" s="184"/>
      <c r="E28" s="192"/>
      <c r="F28" s="187"/>
      <c r="G28" s="172"/>
      <c r="H28" s="187"/>
      <c r="I28" s="172"/>
      <c r="J28" s="187"/>
      <c r="K28" s="172"/>
      <c r="L28" s="187"/>
      <c r="M28" s="172"/>
      <c r="N28" s="187"/>
      <c r="O28" s="172"/>
      <c r="P28" s="187"/>
      <c r="Q28" s="172"/>
      <c r="R28" s="187"/>
      <c r="S28" s="172"/>
      <c r="T28" s="188"/>
      <c r="U28" s="197"/>
      <c r="V28" s="198"/>
      <c r="W28" s="194"/>
      <c r="X28" s="194"/>
    </row>
    <row r="29" spans="1:24" ht="13.5" customHeight="1" hidden="1" outlineLevel="1">
      <c r="A29" s="176" t="s">
        <v>41</v>
      </c>
      <c r="B29" s="185" t="str">
        <f>IF($A29&lt;&gt;" ",CONCATENATE(VLOOKUP($A29,all,2)," ",VLOOKUP($A29,all,3))," ")</f>
        <v> </v>
      </c>
      <c r="C29" s="176" t="str">
        <f>IF($A29&lt;&gt;" ",VLOOKUP($A29,all,5)," ")</f>
        <v> </v>
      </c>
      <c r="D29" s="176" t="str">
        <f>IF($A29&lt;&gt;" ",VLOOKUP($A29,all,12)," ")</f>
        <v> </v>
      </c>
      <c r="E29" s="186"/>
      <c r="F29" s="187"/>
      <c r="G29" s="172"/>
      <c r="H29" s="188"/>
      <c r="I29" s="172"/>
      <c r="J29" s="188"/>
      <c r="K29" s="172"/>
      <c r="L29" s="188"/>
      <c r="M29" s="172"/>
      <c r="N29" s="188"/>
      <c r="O29" s="172"/>
      <c r="P29" s="188"/>
      <c r="Q29" s="172"/>
      <c r="R29" s="188"/>
      <c r="S29" s="172"/>
      <c r="T29" s="188"/>
      <c r="U29" s="195">
        <f>F29+H29+J29+L29+N29+P29+R29+T29</f>
        <v>0</v>
      </c>
      <c r="V29" s="196">
        <f>F30+H30+J30+L30+N30+P30+R30+T30</f>
        <v>0</v>
      </c>
      <c r="W29" s="190"/>
      <c r="X29" s="190"/>
    </row>
    <row r="30" spans="1:24" ht="13.5" customHeight="1" hidden="1" outlineLevel="1">
      <c r="A30" s="184"/>
      <c r="B30" s="191"/>
      <c r="C30" s="184"/>
      <c r="D30" s="184"/>
      <c r="E30" s="192"/>
      <c r="F30" s="187"/>
      <c r="G30" s="172"/>
      <c r="H30" s="187"/>
      <c r="I30" s="172"/>
      <c r="J30" s="187"/>
      <c r="K30" s="172"/>
      <c r="L30" s="202"/>
      <c r="M30" s="172"/>
      <c r="N30" s="187"/>
      <c r="O30" s="172"/>
      <c r="P30" s="187"/>
      <c r="Q30" s="172"/>
      <c r="R30" s="187"/>
      <c r="S30" s="172"/>
      <c r="T30" s="188"/>
      <c r="U30" s="197"/>
      <c r="V30" s="198"/>
      <c r="W30" s="194"/>
      <c r="X30" s="194"/>
    </row>
    <row r="31" spans="1:24" ht="15" customHeight="1" hidden="1" outlineLevel="1">
      <c r="A31" s="176" t="s">
        <v>41</v>
      </c>
      <c r="B31" s="199" t="str">
        <f>IF($A31&lt;&gt;" ",CONCATENATE(VLOOKUP($A31,all,2)," ",VLOOKUP($A31,all,3))," ")</f>
        <v> </v>
      </c>
      <c r="C31" s="200" t="str">
        <f>IF($A31&lt;&gt;" ",VLOOKUP($A31,all,5)," ")</f>
        <v> </v>
      </c>
      <c r="D31" s="200" t="str">
        <f>IF($A31&lt;&gt;" ",VLOOKUP($A31,all,12)," ")</f>
        <v> </v>
      </c>
      <c r="E31" s="186"/>
      <c r="F31" s="187"/>
      <c r="G31" s="172"/>
      <c r="H31" s="188"/>
      <c r="I31" s="201"/>
      <c r="J31" s="188"/>
      <c r="K31" s="172"/>
      <c r="L31" s="188"/>
      <c r="M31" s="172"/>
      <c r="N31" s="188"/>
      <c r="O31" s="172"/>
      <c r="P31" s="188"/>
      <c r="Q31" s="172"/>
      <c r="R31" s="188"/>
      <c r="S31" s="172"/>
      <c r="T31" s="188"/>
      <c r="U31" s="195">
        <f>F31+H31+J31+L31+N31+P31+R31+T31</f>
        <v>0</v>
      </c>
      <c r="V31" s="196">
        <f>F32+H32+J32+L32+N32+P32+R32+T32</f>
        <v>0</v>
      </c>
      <c r="W31" s="190"/>
      <c r="X31" s="190"/>
    </row>
    <row r="32" spans="1:24" ht="13.5" customHeight="1" hidden="1" outlineLevel="1">
      <c r="A32" s="184"/>
      <c r="B32" s="191"/>
      <c r="C32" s="184"/>
      <c r="D32" s="184"/>
      <c r="E32" s="192"/>
      <c r="F32" s="187"/>
      <c r="G32" s="172"/>
      <c r="H32" s="187"/>
      <c r="I32" s="172"/>
      <c r="J32" s="187"/>
      <c r="K32" s="172"/>
      <c r="L32" s="187"/>
      <c r="M32" s="172"/>
      <c r="N32" s="187"/>
      <c r="O32" s="172"/>
      <c r="P32" s="187"/>
      <c r="Q32" s="172"/>
      <c r="R32" s="187"/>
      <c r="S32" s="172"/>
      <c r="T32" s="188"/>
      <c r="U32" s="197"/>
      <c r="V32" s="198"/>
      <c r="W32" s="194"/>
      <c r="X32" s="194"/>
    </row>
    <row r="33" spans="1:24" ht="13.5" customHeight="1" hidden="1" outlineLevel="1">
      <c r="A33" s="176" t="s">
        <v>41</v>
      </c>
      <c r="B33" s="185" t="str">
        <f>IF($A33&lt;&gt;" ",CONCATENATE(VLOOKUP($A33,all,2)," ",VLOOKUP($A33,all,3))," ")</f>
        <v> </v>
      </c>
      <c r="C33" s="176" t="str">
        <f>IF($A33&lt;&gt;" ",VLOOKUP($A33,all,5)," ")</f>
        <v> </v>
      </c>
      <c r="D33" s="176" t="str">
        <f>IF($A33&lt;&gt;" ",VLOOKUP($A33,all,12)," ")</f>
        <v> </v>
      </c>
      <c r="E33" s="186"/>
      <c r="F33" s="187"/>
      <c r="G33" s="172"/>
      <c r="H33" s="188"/>
      <c r="I33" s="172"/>
      <c r="J33" s="188"/>
      <c r="K33" s="172"/>
      <c r="L33" s="188"/>
      <c r="M33" s="172"/>
      <c r="N33" s="188"/>
      <c r="O33" s="172"/>
      <c r="P33" s="188"/>
      <c r="Q33" s="172"/>
      <c r="R33" s="188"/>
      <c r="S33" s="172"/>
      <c r="T33" s="188"/>
      <c r="U33" s="195">
        <f>F33+H33+J33+L33+N33+P33+R33+T33</f>
        <v>0</v>
      </c>
      <c r="V33" s="196">
        <f>F34+H34+J34+L34+N34+P34+R34+T34</f>
        <v>0</v>
      </c>
      <c r="W33" s="190"/>
      <c r="X33" s="190"/>
    </row>
    <row r="34" spans="1:24" ht="13.5" customHeight="1" hidden="1" outlineLevel="1">
      <c r="A34" s="184"/>
      <c r="B34" s="191"/>
      <c r="C34" s="184"/>
      <c r="D34" s="184"/>
      <c r="E34" s="192"/>
      <c r="F34" s="187"/>
      <c r="G34" s="172"/>
      <c r="H34" s="187"/>
      <c r="I34" s="172"/>
      <c r="J34" s="187"/>
      <c r="K34" s="172"/>
      <c r="L34" s="187"/>
      <c r="M34" s="172"/>
      <c r="N34" s="187"/>
      <c r="O34" s="172"/>
      <c r="P34" s="187"/>
      <c r="Q34" s="172"/>
      <c r="R34" s="187"/>
      <c r="S34" s="172"/>
      <c r="T34" s="188"/>
      <c r="U34" s="197"/>
      <c r="V34" s="198"/>
      <c r="W34" s="194"/>
      <c r="X34" s="194"/>
    </row>
    <row r="35" spans="1:24" ht="13.5" customHeight="1" hidden="1" outlineLevel="1">
      <c r="A35" s="176" t="s">
        <v>41</v>
      </c>
      <c r="B35" s="199" t="str">
        <f>IF($A35&lt;&gt;" ",CONCATENATE(VLOOKUP($A35,all,2)," ",VLOOKUP($A35,all,3))," ")</f>
        <v> </v>
      </c>
      <c r="C35" s="200" t="str">
        <f>IF($A35&lt;&gt;" ",VLOOKUP($A35,all,5)," ")</f>
        <v> </v>
      </c>
      <c r="D35" s="200" t="str">
        <f>IF($A35&lt;&gt;" ",VLOOKUP($A35,all,12)," ")</f>
        <v> </v>
      </c>
      <c r="E35" s="186"/>
      <c r="F35" s="187"/>
      <c r="G35" s="172"/>
      <c r="H35" s="188"/>
      <c r="I35" s="201"/>
      <c r="J35" s="188"/>
      <c r="K35" s="172"/>
      <c r="L35" s="188"/>
      <c r="M35" s="172"/>
      <c r="N35" s="188"/>
      <c r="O35" s="172"/>
      <c r="P35" s="188"/>
      <c r="Q35" s="172"/>
      <c r="R35" s="188"/>
      <c r="S35" s="172"/>
      <c r="T35" s="188"/>
      <c r="U35" s="195">
        <f>F35+H35+J35+L35+N35+P35+R35+T35</f>
        <v>0</v>
      </c>
      <c r="V35" s="196">
        <f>F36+H36+J36+L36+N36+P36+R36+T36</f>
        <v>0</v>
      </c>
      <c r="W35" s="190"/>
      <c r="X35" s="190"/>
    </row>
    <row r="36" spans="1:24" ht="13.5" customHeight="1" hidden="1" outlineLevel="1">
      <c r="A36" s="184"/>
      <c r="B36" s="191"/>
      <c r="C36" s="184"/>
      <c r="D36" s="184"/>
      <c r="E36" s="192"/>
      <c r="F36" s="187"/>
      <c r="G36" s="172"/>
      <c r="H36" s="187"/>
      <c r="I36" s="172"/>
      <c r="J36" s="187"/>
      <c r="K36" s="172"/>
      <c r="L36" s="187"/>
      <c r="M36" s="172"/>
      <c r="N36" s="187"/>
      <c r="O36" s="172"/>
      <c r="P36" s="187"/>
      <c r="Q36" s="172"/>
      <c r="R36" s="187"/>
      <c r="S36" s="172"/>
      <c r="T36" s="188"/>
      <c r="U36" s="197"/>
      <c r="V36" s="198"/>
      <c r="W36" s="194"/>
      <c r="X36" s="194"/>
    </row>
    <row r="37" spans="1:24" ht="13.5" customHeight="1" hidden="1" outlineLevel="1">
      <c r="A37" s="176" t="s">
        <v>41</v>
      </c>
      <c r="B37" s="185" t="str">
        <f>IF($A37&lt;&gt;" ",CONCATENATE(VLOOKUP($A37,all,2)," ",VLOOKUP($A37,all,3))," ")</f>
        <v> </v>
      </c>
      <c r="C37" s="176" t="str">
        <f>IF($A37&lt;&gt;" ",VLOOKUP($A37,all,5)," ")</f>
        <v> </v>
      </c>
      <c r="D37" s="176" t="str">
        <f>IF($A37&lt;&gt;" ",VLOOKUP($A37,all,12)," ")</f>
        <v> </v>
      </c>
      <c r="E37" s="186"/>
      <c r="F37" s="187"/>
      <c r="G37" s="172"/>
      <c r="H37" s="188"/>
      <c r="I37" s="172"/>
      <c r="J37" s="188"/>
      <c r="K37" s="172"/>
      <c r="L37" s="188"/>
      <c r="M37" s="172"/>
      <c r="N37" s="188"/>
      <c r="O37" s="172"/>
      <c r="P37" s="188"/>
      <c r="Q37" s="172"/>
      <c r="R37" s="188"/>
      <c r="S37" s="172"/>
      <c r="T37" s="188"/>
      <c r="U37" s="195">
        <f>F37+H37+J37+L37+N37+P37+R37+T37</f>
        <v>0</v>
      </c>
      <c r="V37" s="196">
        <f>F38+H38+J38+L38+N38+P38+R38+T38</f>
        <v>0</v>
      </c>
      <c r="W37" s="190"/>
      <c r="X37" s="190"/>
    </row>
    <row r="38" spans="1:24" ht="13.5" customHeight="1" hidden="1" outlineLevel="1">
      <c r="A38" s="184"/>
      <c r="B38" s="191"/>
      <c r="C38" s="184"/>
      <c r="D38" s="184"/>
      <c r="E38" s="192"/>
      <c r="F38" s="187"/>
      <c r="G38" s="172"/>
      <c r="H38" s="187"/>
      <c r="I38" s="172"/>
      <c r="J38" s="187"/>
      <c r="K38" s="172"/>
      <c r="L38" s="187"/>
      <c r="M38" s="172"/>
      <c r="N38" s="187"/>
      <c r="O38" s="172"/>
      <c r="P38" s="187"/>
      <c r="Q38" s="172"/>
      <c r="R38" s="187"/>
      <c r="S38" s="172"/>
      <c r="T38" s="188"/>
      <c r="U38" s="197"/>
      <c r="V38" s="198"/>
      <c r="W38" s="194"/>
      <c r="X38" s="194"/>
    </row>
    <row r="39" spans="1:24" ht="13.5" customHeight="1" hidden="1" outlineLevel="1">
      <c r="A39" s="176" t="s">
        <v>41</v>
      </c>
      <c r="B39" s="199" t="str">
        <f>IF($A39&lt;&gt;" ",CONCATENATE(VLOOKUP($A39,all,2)," ",VLOOKUP($A39,all,3))," ")</f>
        <v> </v>
      </c>
      <c r="C39" s="200" t="str">
        <f>IF($A39&lt;&gt;" ",VLOOKUP($A39,all,5)," ")</f>
        <v> </v>
      </c>
      <c r="D39" s="200" t="str">
        <f>IF($A39&lt;&gt;" ",VLOOKUP($A39,all,12)," ")</f>
        <v> </v>
      </c>
      <c r="E39" s="186"/>
      <c r="F39" s="187"/>
      <c r="G39" s="203"/>
      <c r="H39" s="188"/>
      <c r="I39" s="201"/>
      <c r="J39" s="188"/>
      <c r="K39" s="172"/>
      <c r="L39" s="188"/>
      <c r="M39" s="172"/>
      <c r="N39" s="188"/>
      <c r="O39" s="172"/>
      <c r="P39" s="188"/>
      <c r="Q39" s="172"/>
      <c r="R39" s="188"/>
      <c r="S39" s="172"/>
      <c r="T39" s="188"/>
      <c r="U39" s="195">
        <f>F39+H39+J39+L39+N39+P39+R39+T39</f>
        <v>0</v>
      </c>
      <c r="V39" s="196">
        <f>F40+H40+J40+L40+N40+P40+R40+T40</f>
        <v>0</v>
      </c>
      <c r="W39" s="190"/>
      <c r="X39" s="190"/>
    </row>
    <row r="40" spans="1:24" ht="13.5" customHeight="1" hidden="1" outlineLevel="1">
      <c r="A40" s="184"/>
      <c r="B40" s="191"/>
      <c r="C40" s="184"/>
      <c r="D40" s="184"/>
      <c r="E40" s="192"/>
      <c r="F40" s="187"/>
      <c r="G40" s="192"/>
      <c r="H40" s="187"/>
      <c r="I40" s="172"/>
      <c r="J40" s="187"/>
      <c r="K40" s="172"/>
      <c r="L40" s="187"/>
      <c r="M40" s="172"/>
      <c r="N40" s="187"/>
      <c r="O40" s="172"/>
      <c r="P40" s="187"/>
      <c r="Q40" s="172"/>
      <c r="R40" s="187"/>
      <c r="S40" s="172"/>
      <c r="T40" s="188"/>
      <c r="U40" s="197"/>
      <c r="V40" s="198"/>
      <c r="W40" s="194"/>
      <c r="X40" s="194"/>
    </row>
    <row r="41" spans="1:24" ht="40.5" customHeight="1" hidden="1" outlineLevel="1" collapsed="1">
      <c r="A41" s="204" t="str">
        <f>CONCATENATE("Головний суддя _____________",'[2]Лист3'!$B$6,"                                              Головний секретар ________________",'[2]Лист3'!$B$7)</f>
        <v>Головний суддя _____________Грдзелідзе С.Р.                                              Головний секретар ________________Клімчук Г.О.</v>
      </c>
      <c r="B41" s="204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</row>
    <row r="42" ht="15" collapsed="1"/>
  </sheetData>
  <sheetProtection/>
  <autoFilter ref="E8:T41"/>
  <mergeCells count="275">
    <mergeCell ref="Q11:Q12"/>
    <mergeCell ref="W9:W10"/>
    <mergeCell ref="V11:V12"/>
    <mergeCell ref="W11:W12"/>
    <mergeCell ref="V9:V10"/>
    <mergeCell ref="V4:X4"/>
    <mergeCell ref="U5:X5"/>
    <mergeCell ref="W6:W8"/>
    <mergeCell ref="X39:X40"/>
    <mergeCell ref="X31:X32"/>
    <mergeCell ref="X33:X34"/>
    <mergeCell ref="X35:X36"/>
    <mergeCell ref="X37:X38"/>
    <mergeCell ref="W39:W40"/>
    <mergeCell ref="W37:W38"/>
    <mergeCell ref="S37:S38"/>
    <mergeCell ref="U37:U38"/>
    <mergeCell ref="V37:V38"/>
    <mergeCell ref="O39:O40"/>
    <mergeCell ref="Q39:Q40"/>
    <mergeCell ref="U39:U40"/>
    <mergeCell ref="V39:V40"/>
    <mergeCell ref="S39:S40"/>
    <mergeCell ref="E39:E40"/>
    <mergeCell ref="G39:G40"/>
    <mergeCell ref="I39:I40"/>
    <mergeCell ref="K39:K40"/>
    <mergeCell ref="M37:M38"/>
    <mergeCell ref="Q37:Q38"/>
    <mergeCell ref="M39:M40"/>
    <mergeCell ref="I35:I36"/>
    <mergeCell ref="K35:K36"/>
    <mergeCell ref="M35:M36"/>
    <mergeCell ref="O37:O38"/>
    <mergeCell ref="O35:O36"/>
    <mergeCell ref="Q35:Q36"/>
    <mergeCell ref="E37:E38"/>
    <mergeCell ref="G37:G38"/>
    <mergeCell ref="I37:I38"/>
    <mergeCell ref="K37:K38"/>
    <mergeCell ref="C35:C36"/>
    <mergeCell ref="D35:D36"/>
    <mergeCell ref="E35:E36"/>
    <mergeCell ref="G35:G36"/>
    <mergeCell ref="D33:D34"/>
    <mergeCell ref="E33:E34"/>
    <mergeCell ref="G33:G34"/>
    <mergeCell ref="I33:I34"/>
    <mergeCell ref="Q33:Q34"/>
    <mergeCell ref="S31:S32"/>
    <mergeCell ref="G31:G32"/>
    <mergeCell ref="I31:I32"/>
    <mergeCell ref="K31:K32"/>
    <mergeCell ref="K33:K34"/>
    <mergeCell ref="O33:O34"/>
    <mergeCell ref="S33:S34"/>
    <mergeCell ref="M33:M34"/>
    <mergeCell ref="M31:M32"/>
    <mergeCell ref="S35:S36"/>
    <mergeCell ref="U35:U36"/>
    <mergeCell ref="V35:V36"/>
    <mergeCell ref="W31:W32"/>
    <mergeCell ref="W33:W34"/>
    <mergeCell ref="V31:V32"/>
    <mergeCell ref="U33:U34"/>
    <mergeCell ref="V33:V34"/>
    <mergeCell ref="W35:W36"/>
    <mergeCell ref="W27:W28"/>
    <mergeCell ref="U29:U30"/>
    <mergeCell ref="V29:V30"/>
    <mergeCell ref="W29:W30"/>
    <mergeCell ref="V27:V28"/>
    <mergeCell ref="S25:S26"/>
    <mergeCell ref="U25:U26"/>
    <mergeCell ref="G29:G30"/>
    <mergeCell ref="I29:I30"/>
    <mergeCell ref="K29:K30"/>
    <mergeCell ref="M29:M30"/>
    <mergeCell ref="S29:S30"/>
    <mergeCell ref="Q29:Q30"/>
    <mergeCell ref="S27:S28"/>
    <mergeCell ref="U27:U28"/>
    <mergeCell ref="O29:O30"/>
    <mergeCell ref="U31:U32"/>
    <mergeCell ref="Q31:Q32"/>
    <mergeCell ref="K27:K28"/>
    <mergeCell ref="Q27:Q28"/>
    <mergeCell ref="O31:O32"/>
    <mergeCell ref="O25:O26"/>
    <mergeCell ref="Q25:Q26"/>
    <mergeCell ref="M27:M28"/>
    <mergeCell ref="O27:O28"/>
    <mergeCell ref="V23:V24"/>
    <mergeCell ref="Q23:Q24"/>
    <mergeCell ref="K25:K26"/>
    <mergeCell ref="W23:W24"/>
    <mergeCell ref="M25:M26"/>
    <mergeCell ref="W25:W26"/>
    <mergeCell ref="K23:K24"/>
    <mergeCell ref="O23:O24"/>
    <mergeCell ref="U23:U24"/>
    <mergeCell ref="V25:V26"/>
    <mergeCell ref="W21:W22"/>
    <mergeCell ref="G21:G22"/>
    <mergeCell ref="I21:I22"/>
    <mergeCell ref="Q21:Q22"/>
    <mergeCell ref="K21:K22"/>
    <mergeCell ref="M21:M22"/>
    <mergeCell ref="O21:O22"/>
    <mergeCell ref="S21:S22"/>
    <mergeCell ref="U21:U22"/>
    <mergeCell ref="V21:V22"/>
    <mergeCell ref="M19:M20"/>
    <mergeCell ref="O19:O20"/>
    <mergeCell ref="V19:V20"/>
    <mergeCell ref="W19:W20"/>
    <mergeCell ref="Q19:Q20"/>
    <mergeCell ref="Q17:Q18"/>
    <mergeCell ref="V17:V18"/>
    <mergeCell ref="O13:O14"/>
    <mergeCell ref="Q13:Q14"/>
    <mergeCell ref="Q15:Q16"/>
    <mergeCell ref="V15:V16"/>
    <mergeCell ref="V13:V14"/>
    <mergeCell ref="O15:O16"/>
    <mergeCell ref="S15:S16"/>
    <mergeCell ref="W17:W18"/>
    <mergeCell ref="S19:S20"/>
    <mergeCell ref="U19:U20"/>
    <mergeCell ref="E17:E18"/>
    <mergeCell ref="G17:G18"/>
    <mergeCell ref="I17:I18"/>
    <mergeCell ref="K17:K18"/>
    <mergeCell ref="M17:M18"/>
    <mergeCell ref="O17:O18"/>
    <mergeCell ref="S17:S18"/>
    <mergeCell ref="A11:A12"/>
    <mergeCell ref="B11:B12"/>
    <mergeCell ref="C11:C12"/>
    <mergeCell ref="D11:D12"/>
    <mergeCell ref="K15:K16"/>
    <mergeCell ref="M15:M16"/>
    <mergeCell ref="M13:M14"/>
    <mergeCell ref="D15:D16"/>
    <mergeCell ref="E15:E16"/>
    <mergeCell ref="G15:G16"/>
    <mergeCell ref="B15:B16"/>
    <mergeCell ref="A3:X3"/>
    <mergeCell ref="B9:B10"/>
    <mergeCell ref="C9:C10"/>
    <mergeCell ref="D9:D10"/>
    <mergeCell ref="E9:E10"/>
    <mergeCell ref="G9:G10"/>
    <mergeCell ref="I7:J7"/>
    <mergeCell ref="K9:K10"/>
    <mergeCell ref="X6:X8"/>
    <mergeCell ref="X9:X10"/>
    <mergeCell ref="E5:T5"/>
    <mergeCell ref="E11:E12"/>
    <mergeCell ref="G11:G12"/>
    <mergeCell ref="M9:M10"/>
    <mergeCell ref="S11:S12"/>
    <mergeCell ref="I9:I10"/>
    <mergeCell ref="K11:K12"/>
    <mergeCell ref="M11:M12"/>
    <mergeCell ref="I11:I12"/>
    <mergeCell ref="A9:A10"/>
    <mergeCell ref="C6:C8"/>
    <mergeCell ref="D6:D8"/>
    <mergeCell ref="E6:T6"/>
    <mergeCell ref="A6:A8"/>
    <mergeCell ref="B6:B8"/>
    <mergeCell ref="K7:L7"/>
    <mergeCell ref="Q9:Q10"/>
    <mergeCell ref="X21:X22"/>
    <mergeCell ref="M7:N7"/>
    <mergeCell ref="U6:U8"/>
    <mergeCell ref="V6:V8"/>
    <mergeCell ref="O7:P7"/>
    <mergeCell ref="O9:O10"/>
    <mergeCell ref="S9:S10"/>
    <mergeCell ref="X15:X16"/>
    <mergeCell ref="X17:X18"/>
    <mergeCell ref="W13:W14"/>
    <mergeCell ref="W15:W16"/>
    <mergeCell ref="C23:C24"/>
    <mergeCell ref="S13:S14"/>
    <mergeCell ref="S23:S24"/>
    <mergeCell ref="I13:I14"/>
    <mergeCell ref="I15:I16"/>
    <mergeCell ref="K13:K14"/>
    <mergeCell ref="E13:E14"/>
    <mergeCell ref="G13:G14"/>
    <mergeCell ref="G19:G20"/>
    <mergeCell ref="X19:X20"/>
    <mergeCell ref="A27:A28"/>
    <mergeCell ref="A29:A30"/>
    <mergeCell ref="X23:X24"/>
    <mergeCell ref="X25:X26"/>
    <mergeCell ref="X27:X28"/>
    <mergeCell ref="X29:X30"/>
    <mergeCell ref="M23:M24"/>
    <mergeCell ref="D25:D26"/>
    <mergeCell ref="C25:C26"/>
    <mergeCell ref="C33:C34"/>
    <mergeCell ref="B39:B40"/>
    <mergeCell ref="A39:A40"/>
    <mergeCell ref="D37:D38"/>
    <mergeCell ref="C37:C38"/>
    <mergeCell ref="B37:B38"/>
    <mergeCell ref="A37:A38"/>
    <mergeCell ref="C39:C40"/>
    <mergeCell ref="D39:D40"/>
    <mergeCell ref="B35:B36"/>
    <mergeCell ref="A25:A26"/>
    <mergeCell ref="B27:B28"/>
    <mergeCell ref="A35:A36"/>
    <mergeCell ref="B33:B34"/>
    <mergeCell ref="A33:A34"/>
    <mergeCell ref="B31:B32"/>
    <mergeCell ref="A31:A32"/>
    <mergeCell ref="B29:B30"/>
    <mergeCell ref="G23:G24"/>
    <mergeCell ref="I19:I20"/>
    <mergeCell ref="I23:I24"/>
    <mergeCell ref="C27:C28"/>
    <mergeCell ref="E25:E26"/>
    <mergeCell ref="G27:G28"/>
    <mergeCell ref="I27:I28"/>
    <mergeCell ref="G25:G26"/>
    <mergeCell ref="I25:I26"/>
    <mergeCell ref="E27:E28"/>
    <mergeCell ref="K19:K20"/>
    <mergeCell ref="E21:E22"/>
    <mergeCell ref="D19:D20"/>
    <mergeCell ref="D21:D22"/>
    <mergeCell ref="E19:E20"/>
    <mergeCell ref="E23:E24"/>
    <mergeCell ref="B25:B26"/>
    <mergeCell ref="C31:C32"/>
    <mergeCell ref="C29:C30"/>
    <mergeCell ref="D29:D30"/>
    <mergeCell ref="D31:D32"/>
    <mergeCell ref="D27:D28"/>
    <mergeCell ref="E29:E30"/>
    <mergeCell ref="E31:E32"/>
    <mergeCell ref="A23:A24"/>
    <mergeCell ref="B23:B24"/>
    <mergeCell ref="D23:D24"/>
    <mergeCell ref="A19:A20"/>
    <mergeCell ref="A21:A22"/>
    <mergeCell ref="C19:C20"/>
    <mergeCell ref="B19:B20"/>
    <mergeCell ref="B21:B22"/>
    <mergeCell ref="C21:C22"/>
    <mergeCell ref="A17:A18"/>
    <mergeCell ref="A1:X1"/>
    <mergeCell ref="A2:X2"/>
    <mergeCell ref="D13:D14"/>
    <mergeCell ref="C13:C14"/>
    <mergeCell ref="B13:B14"/>
    <mergeCell ref="A13:A14"/>
    <mergeCell ref="A15:A16"/>
    <mergeCell ref="X11:X12"/>
    <mergeCell ref="B17:B18"/>
    <mergeCell ref="X13:X14"/>
    <mergeCell ref="A41:X41"/>
    <mergeCell ref="E7:F7"/>
    <mergeCell ref="G7:H7"/>
    <mergeCell ref="S7:T7"/>
    <mergeCell ref="Q7:R7"/>
    <mergeCell ref="D17:D18"/>
    <mergeCell ref="C17:C18"/>
    <mergeCell ref="O11:O12"/>
    <mergeCell ref="C15:C1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Anny</dc:creator>
  <cp:keywords/>
  <dc:description/>
  <cp:lastModifiedBy>Anny</cp:lastModifiedBy>
  <dcterms:created xsi:type="dcterms:W3CDTF">2019-09-29T17:41:05Z</dcterms:created>
  <dcterms:modified xsi:type="dcterms:W3CDTF">2019-09-29T18:46:39Z</dcterms:modified>
  <cp:category/>
  <cp:version/>
  <cp:contentType/>
  <cp:contentStatus/>
</cp:coreProperties>
</file>